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1840D15-E41F-4361-94BE-CC4702CF4FCF}"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Posting!$A$1:$P$18915</definedName>
    <definedName name="_xlnm._FilterDatabase" localSheetId="5" hidden="1">Supplier!$A$1:$XFC$3681</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20" r:id="rId28"/>
    <pivotCache cacheId="29" r:id="rId29"/>
  </pivotCaches>
</workbook>
</file>

<file path=xl/calcChain.xml><?xml version="1.0" encoding="utf-8"?>
<calcChain xmlns="http://schemas.openxmlformats.org/spreadsheetml/2006/main">
  <c r="G18900" i="1" l="1"/>
  <c r="G18916" i="1"/>
  <c r="G18896" i="1"/>
  <c r="G18897" i="1"/>
  <c r="G18898" i="1"/>
  <c r="G18899" i="1"/>
  <c r="G18894" i="1"/>
  <c r="G18895" i="1"/>
  <c r="G18893" i="1"/>
  <c r="G18892" i="1"/>
  <c r="G18891"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08" i="1" l="1"/>
  <c r="G18907" i="1"/>
  <c r="G18906" i="1"/>
  <c r="G18814" i="1"/>
  <c r="G18813" i="1"/>
  <c r="G18864" i="1"/>
  <c r="G18863" i="1"/>
  <c r="G18862" i="1"/>
  <c r="G18852" i="1"/>
  <c r="G18853" i="1"/>
  <c r="G18854" i="1"/>
  <c r="G18855" i="1"/>
  <c r="G18856" i="1"/>
  <c r="G18857" i="1"/>
  <c r="G18858" i="1"/>
  <c r="G18859" i="1"/>
  <c r="G18860" i="1"/>
  <c r="G18861" i="1"/>
  <c r="G18851" i="1"/>
  <c r="G18850" i="1"/>
  <c r="G18849" i="1"/>
  <c r="G18848" i="1"/>
  <c r="G3680" i="2"/>
  <c r="G3669" i="2"/>
  <c r="G3668" i="2"/>
  <c r="G3662" i="2"/>
  <c r="G3661" i="2"/>
  <c r="G3415" i="2"/>
  <c r="G3679" i="2"/>
  <c r="G3289" i="2"/>
  <c r="G3667" i="2"/>
  <c r="G3674" i="2"/>
  <c r="G3612" i="2"/>
  <c r="G18845" i="1" l="1"/>
  <c r="G18683" i="1"/>
  <c r="G18684" i="1"/>
  <c r="G18685" i="1"/>
  <c r="G18686" i="1"/>
  <c r="G18687" i="1"/>
  <c r="G18405" i="1"/>
  <c r="G18379" i="1"/>
  <c r="G18380" i="1"/>
  <c r="G18381" i="1"/>
  <c r="G18382" i="1"/>
  <c r="G18383" i="1"/>
  <c r="G18905" i="1" l="1"/>
  <c r="G18915" i="1"/>
  <c r="G18914" i="1"/>
  <c r="G18913" i="1"/>
  <c r="G18912" i="1"/>
  <c r="G18847" i="1" l="1"/>
  <c r="G18846" i="1"/>
  <c r="G18844" i="1"/>
  <c r="G18843" i="1"/>
  <c r="G18839" i="1"/>
  <c r="G18840" i="1"/>
  <c r="G18841" i="1"/>
  <c r="G18842" i="1"/>
  <c r="G18838" i="1"/>
  <c r="G18837" i="1"/>
  <c r="G18836" i="1"/>
  <c r="G18835" i="1"/>
  <c r="G18823" i="1"/>
  <c r="G18911" i="1" l="1"/>
  <c r="G18759" i="1"/>
  <c r="G18829" i="1"/>
  <c r="G18830" i="1"/>
  <c r="G18831" i="1"/>
  <c r="G18832" i="1"/>
  <c r="G18833" i="1"/>
  <c r="G18834" i="1"/>
  <c r="G18825" i="1"/>
  <c r="G18826" i="1"/>
  <c r="G18827" i="1"/>
  <c r="G18828" i="1"/>
  <c r="G18706" i="1"/>
  <c r="G18707" i="1"/>
  <c r="G18708" i="1"/>
  <c r="G18709" i="1"/>
  <c r="G3681" i="2"/>
  <c r="G3677" i="2"/>
  <c r="G3651" i="2"/>
  <c r="G3628" i="2"/>
  <c r="G3648" i="2"/>
  <c r="M10" i="33"/>
  <c r="E10" i="33"/>
  <c r="G18910" i="1"/>
  <c r="G3666"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8" i="2"/>
  <c r="G3673" i="2"/>
  <c r="G3672" i="2"/>
  <c r="G3654" i="2"/>
  <c r="E12" i="40" l="1"/>
  <c r="G3676" i="2"/>
  <c r="G3665" i="2"/>
  <c r="G3664" i="2"/>
  <c r="G3675" i="2"/>
  <c r="G18904" i="1"/>
  <c r="G18909" i="1"/>
  <c r="G18903" i="1"/>
  <c r="G18902" i="1"/>
  <c r="G18901" i="1"/>
  <c r="C15" i="3"/>
  <c r="B15" i="3"/>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71" i="2"/>
  <c r="G18723" i="1"/>
  <c r="G18721" i="1"/>
  <c r="G18722" i="1"/>
  <c r="G3649" i="2"/>
  <c r="G3639" i="2"/>
  <c r="G3645" i="2"/>
  <c r="G3646" i="2"/>
  <c r="G3647" i="2"/>
  <c r="G3650" i="2"/>
  <c r="G3641" i="2"/>
  <c r="G3640" i="2"/>
  <c r="G3633" i="2"/>
  <c r="G3643" i="2"/>
  <c r="G3642" i="2"/>
  <c r="G3638" i="2"/>
  <c r="G3637" i="2"/>
  <c r="G3636" i="2"/>
  <c r="G3635" i="2"/>
  <c r="G3663" i="2"/>
  <c r="G18770" i="1" l="1"/>
  <c r="G18666" i="1"/>
  <c r="G3670" i="2"/>
  <c r="G18720" i="1"/>
  <c r="G18719" i="1"/>
  <c r="G18681" i="1"/>
  <c r="G18682" i="1"/>
  <c r="G18717" i="1"/>
  <c r="G18718" i="1"/>
  <c r="G18680" i="1"/>
  <c r="G18679" i="1"/>
  <c r="G18678" i="1"/>
  <c r="G18677" i="1"/>
  <c r="G18676" i="1"/>
  <c r="G18675" i="1"/>
  <c r="G18669" i="1"/>
  <c r="G18670" i="1"/>
  <c r="G18671" i="1"/>
  <c r="G3659" i="2"/>
  <c r="G3658" i="2"/>
  <c r="G3657" i="2"/>
  <c r="G3656" i="2"/>
  <c r="G18668" i="1"/>
  <c r="G18634" i="1"/>
  <c r="G18786" i="1" l="1"/>
  <c r="G18656" i="1"/>
  <c r="G18470" i="1"/>
  <c r="G18769" i="1"/>
  <c r="G18768" i="1"/>
  <c r="G18767" i="1"/>
  <c r="G18766" i="1"/>
  <c r="G3660" i="2"/>
  <c r="G18765" i="1"/>
  <c r="G18764" i="1"/>
  <c r="G18763" i="1"/>
  <c r="G18674" i="1"/>
  <c r="G18673" i="1"/>
  <c r="G18672" i="1"/>
  <c r="G3655" i="2"/>
  <c r="G18667" i="1"/>
  <c r="G18663" i="1"/>
  <c r="G18664" i="1"/>
  <c r="G18665" i="1"/>
  <c r="G18657" i="1"/>
  <c r="G18658" i="1"/>
  <c r="G18659" i="1"/>
  <c r="G18660" i="1"/>
  <c r="G18661" i="1"/>
  <c r="G18662" i="1"/>
  <c r="G18654" i="1"/>
  <c r="G18655" i="1"/>
  <c r="G3653" i="2"/>
  <c r="G3652"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4"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34"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32" i="2"/>
  <c r="G3631" i="2"/>
  <c r="G3623" i="2"/>
  <c r="G3595" i="2"/>
  <c r="G3364" i="2"/>
  <c r="G3514" i="2"/>
  <c r="G3103" i="2"/>
  <c r="G3562" i="2"/>
  <c r="G3439" i="2"/>
  <c r="G3416" i="2"/>
  <c r="G3363" i="2"/>
  <c r="G3362" i="2"/>
  <c r="G3335" i="2"/>
  <c r="G3352" i="2"/>
  <c r="G3540" i="2"/>
  <c r="G3594" i="2"/>
  <c r="G3517" i="2"/>
  <c r="G3528" i="2"/>
  <c r="G3618" i="2"/>
  <c r="G3607" i="2"/>
  <c r="G3606" i="2"/>
  <c r="G3614" i="2"/>
  <c r="G3610" i="2"/>
  <c r="G3609" i="2"/>
  <c r="G3600" i="2"/>
  <c r="G3586" i="2"/>
  <c r="G3583" i="2"/>
  <c r="G3582" i="2"/>
  <c r="G3566" i="2"/>
  <c r="G3565" i="2"/>
  <c r="G3541" i="2"/>
  <c r="G3626" i="2"/>
  <c r="G3622" i="2"/>
  <c r="G3615" i="2" l="1"/>
  <c r="G3616" i="2"/>
  <c r="G3617" i="2"/>
  <c r="G3619" i="2"/>
  <c r="G18562" i="1"/>
  <c r="G18560" i="1"/>
  <c r="G18561" i="1"/>
  <c r="G18559" i="1"/>
  <c r="G3630"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9" i="2"/>
  <c r="G18534" i="1"/>
  <c r="G3627"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25" i="2"/>
  <c r="G3624"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93" i="2"/>
  <c r="G3592" i="2"/>
  <c r="G3591" i="2"/>
  <c r="G3581" i="2"/>
  <c r="G3605" i="2"/>
  <c r="G3611" i="2"/>
  <c r="G3620" i="2"/>
  <c r="G3621" i="2"/>
  <c r="G3608" i="2"/>
  <c r="G18772" i="1"/>
  <c r="G18773" i="1"/>
  <c r="G18774" i="1"/>
  <c r="G18775" i="1"/>
  <c r="C13" i="3"/>
  <c r="G18416" i="1" l="1"/>
  <c r="G18417" i="1"/>
  <c r="G18418" i="1"/>
  <c r="G18419" i="1"/>
  <c r="G18420" i="1"/>
  <c r="G18421" i="1"/>
  <c r="G18415" i="1"/>
  <c r="G18414" i="1"/>
  <c r="G3613" i="2"/>
  <c r="G18413" i="1" l="1"/>
  <c r="G18412" i="1"/>
  <c r="G18410" i="1"/>
  <c r="G18411" i="1"/>
  <c r="G18409" i="1"/>
  <c r="G18374" i="1"/>
  <c r="G18375" i="1"/>
  <c r="G18376" i="1"/>
  <c r="G18377" i="1"/>
  <c r="G18378" i="1"/>
  <c r="G18407" i="1"/>
  <c r="G18408" i="1"/>
  <c r="G18373" i="1"/>
  <c r="G18372" i="1"/>
  <c r="G3603" i="2"/>
  <c r="G3604" i="2"/>
  <c r="G3602"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8" i="2"/>
  <c r="G3509" i="2"/>
  <c r="G3510" i="2"/>
  <c r="G3507" i="2"/>
  <c r="G3601" i="2"/>
  <c r="G18340" i="1" l="1"/>
  <c r="G3599"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8" i="2"/>
  <c r="G18369" i="1"/>
  <c r="G18315" i="1"/>
  <c r="G18316" i="1"/>
  <c r="G18317" i="1"/>
  <c r="G18313" i="1"/>
  <c r="G18314" i="1"/>
  <c r="G3597" i="2"/>
  <c r="G3596" i="2"/>
  <c r="G18312" i="1"/>
  <c r="G18309" i="1"/>
  <c r="G18310" i="1"/>
  <c r="G18311" i="1"/>
  <c r="G3585" i="2"/>
  <c r="G3584" i="2"/>
  <c r="G3577" i="2"/>
  <c r="G3580" i="2"/>
  <c r="G3579" i="2"/>
  <c r="G18159" i="1"/>
  <c r="G18160" i="1"/>
  <c r="G18161" i="1"/>
  <c r="G18162" i="1"/>
  <c r="G18163" i="1"/>
  <c r="G18164" i="1"/>
  <c r="G18165" i="1"/>
  <c r="G18166" i="1"/>
  <c r="G18167" i="1"/>
  <c r="G18168" i="1"/>
  <c r="G3530" i="2"/>
  <c r="G3531" i="2"/>
  <c r="G3532" i="2"/>
  <c r="G3533" i="2"/>
  <c r="G3534" i="2"/>
  <c r="G3535" i="2"/>
  <c r="G3536" i="2"/>
  <c r="G3537" i="2"/>
  <c r="G3538" i="2"/>
  <c r="G3539" i="2"/>
  <c r="G18458" i="1" l="1"/>
  <c r="G18460" i="1"/>
  <c r="G18075" i="1"/>
  <c r="G18059" i="1"/>
  <c r="G18290" i="1" l="1"/>
  <c r="G18289" i="1"/>
  <c r="G18287" i="1"/>
  <c r="G18286" i="1"/>
  <c r="G18307" i="1"/>
  <c r="G18308" i="1"/>
  <c r="G18306" i="1"/>
  <c r="G18305" i="1"/>
  <c r="G3590" i="2"/>
  <c r="G3589" i="2"/>
  <c r="G3588" i="2"/>
  <c r="G18304" i="1"/>
  <c r="G18303" i="1" l="1"/>
  <c r="F151" i="37"/>
  <c r="G3587"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2" i="2"/>
  <c r="G3551" i="2"/>
  <c r="G3546" i="2"/>
  <c r="G3547" i="2"/>
  <c r="G3548" i="2"/>
  <c r="G3549" i="2"/>
  <c r="G3550" i="2"/>
  <c r="G3479" i="2"/>
  <c r="G18474" i="1"/>
  <c r="G3576" i="2"/>
  <c r="G3480" i="2"/>
  <c r="G3381" i="2"/>
  <c r="G3380" i="2"/>
  <c r="G3365" i="2"/>
  <c r="G3361" i="2"/>
  <c r="G3366" i="2"/>
  <c r="G3237" i="2"/>
  <c r="G3238" i="2"/>
  <c r="G3239" i="2"/>
  <c r="G3240" i="2"/>
  <c r="G3308" i="2"/>
  <c r="G3214" i="2"/>
  <c r="G3213" i="2"/>
  <c r="G2805" i="2"/>
  <c r="G2804" i="2"/>
  <c r="G3116" i="2"/>
  <c r="G3118" i="2"/>
  <c r="G3119" i="2"/>
  <c r="G3117" i="2"/>
  <c r="G3121" i="2"/>
  <c r="G3122" i="2"/>
  <c r="G3123" i="2"/>
  <c r="G3376" i="2"/>
  <c r="G3575" i="2" l="1"/>
  <c r="G3574" i="2"/>
  <c r="G3424" i="2"/>
  <c r="G3553" i="2"/>
  <c r="G3475" i="2"/>
  <c r="G3474" i="2"/>
  <c r="G3569" i="2"/>
  <c r="G3453" i="2"/>
  <c r="G3452" i="2"/>
  <c r="G3578" i="2"/>
  <c r="G18455" i="1"/>
  <c r="G3573" i="2"/>
  <c r="G3572" i="2"/>
  <c r="G3571" i="2"/>
  <c r="G3570" i="2"/>
  <c r="G3561" i="2"/>
  <c r="G3557" i="2"/>
  <c r="G3564" i="2"/>
  <c r="G3563" i="2"/>
  <c r="G3560" i="2"/>
  <c r="G3556" i="2"/>
  <c r="G3555" i="2"/>
  <c r="G3543" i="2"/>
  <c r="G3542" i="2"/>
  <c r="G3527" i="2"/>
  <c r="G3526" i="2"/>
  <c r="G3523" i="2"/>
  <c r="G3559" i="2" l="1"/>
  <c r="G3554"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4"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8" i="2"/>
  <c r="G18211" i="1"/>
  <c r="K7" i="31" l="1"/>
  <c r="K12" i="31"/>
  <c r="G18210" i="1"/>
  <c r="G18203" i="1"/>
  <c r="G18204" i="1"/>
  <c r="G18205" i="1"/>
  <c r="G18206" i="1"/>
  <c r="G18207" i="1"/>
  <c r="G18208" i="1"/>
  <c r="G18209" i="1"/>
  <c r="G18200" i="1"/>
  <c r="G17816" i="1"/>
  <c r="G17817" i="1"/>
  <c r="G3545"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9" i="2"/>
  <c r="G18158" i="1"/>
  <c r="G18157" i="1"/>
  <c r="G18154" i="1"/>
  <c r="G18153" i="1"/>
  <c r="G18152" i="1"/>
  <c r="G18469" i="1"/>
  <c r="G18171" i="1"/>
  <c r="G18172" i="1"/>
  <c r="G18173" i="1"/>
  <c r="G18174" i="1"/>
  <c r="G18150" i="1"/>
  <c r="G18151" i="1"/>
  <c r="G18170" i="1"/>
  <c r="G3568" i="2"/>
  <c r="G18454" i="1"/>
  <c r="G3567" i="2"/>
  <c r="G18453" i="1"/>
  <c r="K17" i="31" l="1"/>
  <c r="G18467" i="1"/>
  <c r="G18468" i="1"/>
  <c r="G18466" i="1"/>
  <c r="G18465" i="1" l="1"/>
  <c r="G18464" i="1" l="1"/>
  <c r="G2880" i="2"/>
  <c r="G3120" i="2"/>
  <c r="G3511" i="2"/>
  <c r="G3515" i="2"/>
  <c r="G3524" i="2"/>
  <c r="G3522" i="2"/>
  <c r="G3525" i="2"/>
  <c r="G3503" i="2"/>
  <c r="G3496" i="2"/>
  <c r="G3518" i="2"/>
  <c r="G3521" i="2"/>
  <c r="G3520" i="2"/>
  <c r="G3519" i="2"/>
  <c r="G18118" i="1"/>
  <c r="G18117" i="1"/>
  <c r="G18116" i="1"/>
  <c r="G18115" i="1"/>
  <c r="G3516"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3" i="2"/>
  <c r="G3512"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6" i="2"/>
  <c r="G3505" i="2"/>
  <c r="G3485" i="2"/>
  <c r="G3486" i="2"/>
  <c r="G3487" i="2"/>
  <c r="G3488" i="2"/>
  <c r="G3489" i="2"/>
  <c r="G3490" i="2"/>
  <c r="G3491" i="2"/>
  <c r="G3492" i="2"/>
  <c r="G3493" i="2"/>
  <c r="G3494" i="2"/>
  <c r="G3495" i="2"/>
  <c r="G3423" i="2"/>
  <c r="G3472" i="2"/>
  <c r="G3456" i="2"/>
  <c r="G3454" i="2"/>
  <c r="G3437" i="2"/>
  <c r="G3425" i="2"/>
  <c r="G3422" i="2"/>
  <c r="G3411" i="2"/>
  <c r="G3410" i="2"/>
  <c r="G3476" i="2"/>
  <c r="G3471" i="2"/>
  <c r="G3482" i="2"/>
  <c r="G3481" i="2"/>
  <c r="G3499" i="2"/>
  <c r="G3498" i="2"/>
  <c r="G3478" i="2"/>
  <c r="G18457" i="1"/>
  <c r="G18070" i="1"/>
  <c r="G18074" i="1"/>
  <c r="G17697" i="1"/>
  <c r="G17689" i="1"/>
  <c r="G17995" i="1"/>
  <c r="G18039" i="1"/>
  <c r="G3500" i="2"/>
  <c r="G3497" i="2"/>
  <c r="G18032" i="1"/>
  <c r="F149" i="37"/>
  <c r="G3504" i="2"/>
  <c r="G18031" i="1"/>
  <c r="G18030" i="1"/>
  <c r="G3502" i="2"/>
  <c r="G18029" i="1"/>
  <c r="G18009" i="1"/>
  <c r="G18008" i="1"/>
  <c r="G18007" i="1"/>
  <c r="G18006" i="1"/>
  <c r="G18005" i="1"/>
  <c r="G17996" i="1"/>
  <c r="G17997" i="1"/>
  <c r="G17998" i="1"/>
  <c r="G17999" i="1"/>
  <c r="G18000" i="1"/>
  <c r="G18001" i="1"/>
  <c r="G18002" i="1"/>
  <c r="G18003" i="1"/>
  <c r="G18004" i="1"/>
  <c r="G17994" i="1"/>
  <c r="G17993" i="1"/>
  <c r="G17992" i="1"/>
  <c r="G17991" i="1"/>
  <c r="G3501" i="2"/>
  <c r="G17990" i="1"/>
  <c r="G17989" i="1"/>
  <c r="G17988" i="1"/>
  <c r="G17987" i="1"/>
  <c r="G17983" i="1"/>
  <c r="G17984" i="1"/>
  <c r="G17985" i="1"/>
  <c r="G17986" i="1"/>
  <c r="G17978" i="1"/>
  <c r="G17979" i="1"/>
  <c r="G17980" i="1"/>
  <c r="G17981" i="1"/>
  <c r="G17982" i="1"/>
  <c r="G348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3"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7"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0"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1" i="33"/>
  <c r="E49" i="33"/>
  <c r="E48" i="33"/>
  <c r="E47" i="33"/>
  <c r="C46" i="33"/>
  <c r="E46" i="33" s="1"/>
  <c r="E45" i="33"/>
  <c r="E44" i="33"/>
  <c r="E42" i="33"/>
  <c r="E41"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10" i="33" l="1"/>
  <c r="I11" i="33"/>
  <c r="I37" i="33"/>
  <c r="I39" i="33"/>
  <c r="I40"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8" i="33" l="1"/>
  <c r="I16" i="33"/>
  <c r="I15" i="33"/>
  <c r="I18" i="33"/>
  <c r="I27" i="33"/>
  <c r="I21" i="33"/>
  <c r="I24" i="33"/>
  <c r="I7" i="33"/>
  <c r="I6" i="33"/>
  <c r="I30" i="33"/>
  <c r="I43" i="33"/>
  <c r="I19" i="33"/>
  <c r="I50" i="33"/>
  <c r="I22" i="33"/>
  <c r="I17" i="33"/>
  <c r="I20" i="33"/>
  <c r="I51" i="33"/>
  <c r="I13" i="33"/>
  <c r="I34" i="33"/>
  <c r="I48" i="33"/>
  <c r="I8" i="33"/>
  <c r="I23" i="33"/>
  <c r="I46" i="33"/>
  <c r="I4" i="33"/>
  <c r="I26" i="33"/>
  <c r="I44" i="33"/>
  <c r="I2" i="33"/>
  <c r="I5" i="33"/>
  <c r="I14" i="33"/>
  <c r="I41" i="33"/>
  <c r="I49" i="33"/>
  <c r="I12" i="33"/>
  <c r="I33" i="33"/>
  <c r="I47" i="33"/>
  <c r="I28" i="33"/>
  <c r="I45" i="33"/>
  <c r="I3" i="33"/>
  <c r="I42" i="33"/>
  <c r="I32" i="33"/>
  <c r="G291" i="2"/>
  <c r="J52" i="33" l="1"/>
  <c r="I52"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11" i="33" l="1"/>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7" i="33"/>
  <c r="G40" i="33"/>
  <c r="G37" i="33"/>
  <c r="G39" i="33"/>
  <c r="H40" i="33"/>
  <c r="H39" i="33"/>
  <c r="H16" i="33"/>
  <c r="G15" i="33"/>
  <c r="G16" i="33"/>
  <c r="H15" i="33"/>
  <c r="G38" i="33"/>
  <c r="H38" i="33"/>
  <c r="Q6" i="31"/>
  <c r="Q10" i="31"/>
  <c r="Q11" i="31"/>
  <c r="H27" i="33"/>
  <c r="G27" i="33"/>
  <c r="G18" i="33"/>
  <c r="H18" i="33"/>
  <c r="H7" i="33"/>
  <c r="G6" i="33"/>
  <c r="H6" i="33"/>
  <c r="G7" i="33"/>
  <c r="G24" i="33"/>
  <c r="H24" i="33"/>
  <c r="H5" i="33"/>
  <c r="H21" i="33"/>
  <c r="M21" i="33" s="1"/>
  <c r="G21" i="33"/>
  <c r="H43" i="33"/>
  <c r="M43" i="33" s="1"/>
  <c r="G43" i="33"/>
  <c r="G25" i="3"/>
  <c r="F25" i="3"/>
  <c r="G26" i="3"/>
  <c r="F26" i="3"/>
  <c r="G30" i="33"/>
  <c r="H30" i="33"/>
  <c r="M30" i="33" s="1"/>
  <c r="G50" i="33"/>
  <c r="H50" i="33"/>
  <c r="M50" i="33" s="1"/>
  <c r="H51" i="33"/>
  <c r="M51" i="33" s="1"/>
  <c r="H19" i="33"/>
  <c r="G19" i="33"/>
  <c r="H22" i="33"/>
  <c r="M22" i="33" s="1"/>
  <c r="G22" i="33"/>
  <c r="H20" i="33"/>
  <c r="H17" i="33"/>
  <c r="M17" i="33" s="1"/>
  <c r="G20" i="33"/>
  <c r="G17" i="33"/>
  <c r="H23" i="33"/>
  <c r="G47" i="33"/>
  <c r="G5" i="33"/>
  <c r="G41" i="33"/>
  <c r="G3" i="33"/>
  <c r="G26" i="33"/>
  <c r="G44" i="33"/>
  <c r="G2" i="33"/>
  <c r="H13" i="33"/>
  <c r="H41" i="33"/>
  <c r="M41" i="33" s="1"/>
  <c r="H45" i="33"/>
  <c r="M45" i="33" s="1"/>
  <c r="H47" i="33"/>
  <c r="M47" i="33" s="1"/>
  <c r="H34" i="33"/>
  <c r="M34" i="33" s="1"/>
  <c r="G23" i="33"/>
  <c r="G42" i="33"/>
  <c r="G14" i="33"/>
  <c r="G28" i="33"/>
  <c r="G49" i="33"/>
  <c r="G12" i="33"/>
  <c r="G33" i="33"/>
  <c r="H28" i="33"/>
  <c r="M28" i="33" s="1"/>
  <c r="H48" i="33"/>
  <c r="M48" i="33" s="1"/>
  <c r="H42" i="33"/>
  <c r="M42" i="33" s="1"/>
  <c r="H14" i="33"/>
  <c r="M14" i="33" s="1"/>
  <c r="G32" i="33"/>
  <c r="G51" i="33"/>
  <c r="G13" i="33"/>
  <c r="G45" i="33"/>
  <c r="H26" i="33"/>
  <c r="M26" i="33" s="1"/>
  <c r="H33" i="33"/>
  <c r="H46" i="33"/>
  <c r="M46" i="33" s="1"/>
  <c r="H4" i="33"/>
  <c r="M4" i="33" s="1"/>
  <c r="H32" i="33"/>
  <c r="H3" i="33"/>
  <c r="G46" i="33"/>
  <c r="G4" i="33"/>
  <c r="G34" i="33"/>
  <c r="G48" i="33"/>
  <c r="G8" i="33"/>
  <c r="H2" i="33"/>
  <c r="M2" i="33" s="1"/>
  <c r="H44" i="33"/>
  <c r="M44" i="33" s="1"/>
  <c r="H12" i="33"/>
  <c r="H49"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49" i="33"/>
  <c r="M52"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<sst xmlns="http://schemas.openxmlformats.org/spreadsheetml/2006/main" count="85697" uniqueCount="12765">
  <si>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</si>
  <si>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</si>
  <si>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</si>
  <si>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</si>
  <si>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</si>
  <si>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</si>
  <si>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</si>
  <si>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</si>
  <si>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</si>
  <si>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</si>
  <si>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</si>
  <si>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</si>
  <si>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</si>
  <si>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</si>
  <si>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</si>
  <si>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</si>
  <si>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</si>
  <si>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</si>
  <si>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</si>
  <si>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</si>
  <si>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</si>
  <si>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</si>
  <si>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</si>
  <si>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</si>
  <si>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</si>
  <si>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</si>
  <si>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</si>
  <si>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</si>
  <si>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</si>
  <si>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</si>
  <si>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</si>
  <si>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</si>
  <si>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</si>
  <si>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</si>
  <si>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</si>
  <si>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</si>
  <si>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</si>
  <si>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</si>
  <si>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</si>
  <si>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</si>
  <si>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</si>
  <si>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</si>
  <si>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</si>
  <si>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</si>
  <si>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</si>
  <si>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</si>
  <si>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</si>
  <si>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</si>
  <si>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</si>
  <si>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</si>
  <si>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</si>
  <si>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</si>
  <si>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</si>
  <si>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</si>
  <si>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</si>
  <si>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</si>
  <si>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</si>
  <si>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</si>
  <si>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</si>
  <si>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</si>
  <si>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</si>
  <si>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</si>
  <si>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</si>
  <si>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</si>
  <si>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</si>
  <si>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</si>
  <si>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</si>
  <si>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</si>
  <si>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</si>
  <si>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</si>
  <si>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</si>
  <si>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</si>
  <si>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</si>
  <si>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</si>
  <si>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</si>
  <si>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</si>
  <si>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</si>
  <si>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</si>
  <si>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</si>
  <si>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</si>
  <si>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</si>
  <si>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</si>
  <si>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</si>
  <si>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</si>
  <si>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</si>
  <si>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</si>
  <si>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</si>
  <si>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</si>
  <si>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</si>
  <si>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</si>
  <si>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</si>
  <si>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</si>
  <si>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</si>
  <si>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</si>
  <si>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</si>
  <si>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</si>
  <si>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</si>
  <si>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</si>
  <si>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</si>
  <si>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</si>
  <si>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</si>
  <si>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</si>
  <si>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</si>
  <si>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</si>
  <si>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</si>
  <si>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</si>
  <si>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</si>
  <si>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</si>
  <si>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</si>
  <si>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</si>
  <si>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</si>
  <si>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</si>
  <si>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</si>
  <si>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</si>
  <si>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</si>
  <si>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</si>
  <si>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</si>
  <si>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</si>
  <si>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</si>
  <si>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</si>
  <si>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</si>
  <si>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</si>
  <si>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</si>
  <si>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</si>
  <si>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</si>
  <si>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</si>
  <si>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</si>
  <si>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</si>
  <si>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</si>
  <si>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</si>
  <si>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</si>
  <si>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</si>
  <si>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</si>
  <si>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</si>
  <si>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</si>
  <si>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</si>
  <si>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</si>
  <si>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</si>
  <si>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</si>
  <si>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</si>
  <si>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</si>
  <si>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</si>
  <si>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</si>
  <si>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</si>
  <si>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</si>
  <si>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</si>
  <si>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</si>
  <si>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</si>
  <si>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</si>
  <si>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</si>
  <si>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</si>
  <si>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</si>
  <si>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</si>
  <si>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</si>
  <si>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</si>
  <si>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</si>
  <si>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</si>
  <si>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</si>
  <si>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</si>
  <si>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</si>
  <si>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</si>
  <si>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</si>
  <si>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</si>
  <si>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</si>
  <si>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</si>
  <si>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</si>
  <si>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</si>
  <si>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</si>
  <si>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</si>
  <si>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</si>
  <si>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</si>
  <si>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</si>
  <si>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</si>
  <si>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</si>
  <si>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</si>
  <si>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</si>
  <si>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</si>
  <si>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</si>
  <si>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</si>
  <si>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</si>
  <si>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</si>
  <si>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</si>
  <si>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</si>
  <si>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</si>
  <si>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</si>
  <si>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</si>
  <si>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</si>
  <si>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</si>
  <si>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</si>
  <si>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</si>
  <si>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</si>
  <si>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</si>
  <si>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</si>
  <si>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</si>
  <si>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</si>
  <si>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</si>
  <si>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</si>
  <si>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</si>
  <si>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</si>
  <si>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</si>
  <si>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</si>
  <si>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</si>
  <si>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</si>
  <si>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</si>
  <si>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</si>
  <si>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</si>
  <si>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</si>
  <si>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</si>
  <si>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</si>
  <si>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</si>
  <si>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</si>
  <si>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</si>
  <si>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</si>
  <si>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</si>
  <si>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</si>
  <si>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</si>
  <si>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</si>
  <si>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</si>
  <si>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</si>
  <si>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</si>
  <si>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</si>
  <si>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</si>
  <si>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</si>
  <si>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</si>
  <si>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</si>
  <si>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</si>
  <si>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</si>
  <si>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</si>
  <si>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</si>
  <si>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</si>
  <si>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</si>
  <si>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</si>
  <si>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</si>
  <si>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</si>
  <si>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</si>
  <si>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</si>
  <si>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</si>
  <si>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</si>
  <si>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</si>
  <si>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</si>
  <si>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</si>
  <si>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</si>
  <si>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</si>
  <si>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</si>
  <si>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</si>
  <si>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</si>
  <si>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</si>
  <si>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</si>
  <si>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</si>
  <si>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</si>
  <si>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</si>
  <si>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</si>
  <si>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</si>
  <si>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</si>
  <si>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</si>
  <si>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</si>
  <si>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</si>
  <si>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</si>
  <si>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</si>
  <si>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</si>
  <si>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</si>
  <si>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</si>
  <si>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</si>
  <si>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</si>
  <si>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</si>
  <si>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</si>
  <si>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</si>
  <si>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</si>
  <si>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</si>
  <si>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</si>
  <si>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</si>
  <si>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</si>
  <si>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</si>
  <si>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</si>
  <si>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</si>
  <si>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</si>
  <si>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</si>
  <si>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</si>
  <si>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</si>
  <si>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</si>
  <si>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</si>
  <si>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</si>
  <si>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</si>
  <si>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</si>
  <si>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</si>
  <si>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</si>
  <si>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</si>
  <si>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</si>
  <si>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</si>
  <si>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</si>
  <si>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</si>
  <si>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</si>
  <si>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</si>
  <si>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</si>
  <si>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</si>
  <si>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</si>
  <si>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</si>
  <si>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</si>
  <si>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</si>
  <si>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</si>
  <si>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</si>
  <si>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</si>
  <si>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</si>
  <si>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</si>
  <si>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</si>
  <si>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</si>
  <si>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</si>
  <si>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</si>
  <si>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</si>
  <si>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</si>
  <si>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</si>
  <si>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</si>
  <si>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</si>
  <si>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</si>
  <si>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</si>
  <si>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</si>
  <si>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</si>
  <si>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</si>
  <si>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</si>
  <si>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</si>
  <si>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</si>
  <si>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</si>
  <si>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</si>
  <si>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</si>
  <si>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</si>
  <si>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</si>
  <si>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</si>
  <si>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</si>
  <si>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</si>
  <si>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</si>
  <si>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</si>
  <si>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</si>
  <si>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</si>
  <si>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</si>
  <si>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</si>
  <si>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</si>
  <si>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</si>
  <si>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</si>
  <si>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</si>
  <si>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</si>
  <si>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</si>
  <si>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</si>
  <si>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</si>
  <si>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</si>
  <si>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</si>
  <si>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</si>
  <si>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</si>
  <si>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</si>
  <si>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</si>
  <si>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</si>
  <si>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</si>
  <si>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</si>
  <si>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</si>
  <si>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</si>
  <si>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</si>
  <si>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</si>
  <si>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</si>
  <si>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</si>
  <si>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</si>
  <si>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</si>
  <si>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</si>
  <si>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</si>
  <si>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</si>
  <si>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</si>
  <si>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</si>
  <si>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</si>
  <si>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</si>
  <si>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</si>
  <si>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</si>
  <si>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</si>
  <si>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</si>
  <si>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</si>
  <si>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</si>
  <si>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</si>
  <si>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</si>
  <si>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</si>
  <si>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</si>
  <si>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</si>
  <si>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</si>
  <si>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</si>
  <si>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</si>
  <si>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</si>
  <si>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</si>
  <si>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</si>
  <si>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</si>
  <si>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</si>
  <si>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</si>
  <si>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</si>
  <si>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</si>
  <si>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</si>
  <si>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</si>
  <si>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</si>
  <si>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</si>
  <si>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</si>
  <si>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</si>
  <si>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</si>
  <si>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</si>
  <si>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</si>
  <si>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</si>
  <si>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</si>
  <si>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</si>
  <si>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</si>
  <si>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</si>
  <si>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</si>
  <si>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</si>
  <si>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</si>
  <si>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</si>
  <si>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</si>
  <si>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</si>
  <si>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</si>
  <si>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</si>
  <si>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</si>
  <si>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</si>
  <si>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</si>
  <si>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</si>
  <si>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</si>
  <si>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</si>
  <si>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</si>
  <si>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</si>
  <si>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</si>
  <si>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</si>
  <si>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</si>
  <si>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</si>
  <si>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</si>
  <si>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</si>
  <si>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</si>
  <si>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</si>
  <si>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</si>
  <si>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</si>
  <si>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</si>
  <si>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</si>
  <si>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</si>
  <si>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</si>
  <si>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</si>
  <si>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</si>
  <si>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</si>
  <si>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</si>
  <si>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</si>
  <si>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</si>
  <si>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</si>
  <si>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</si>
  <si>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</si>
  <si>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</si>
  <si>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</si>
  <si>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</si>
  <si>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</si>
  <si>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</si>
  <si>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</si>
  <si>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</si>
  <si>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</si>
  <si>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</si>
  <si>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</si>
  <si>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</si>
  <si>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</si>
  <si>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</si>
  <si>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</si>
  <si>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</si>
  <si>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</si>
  <si>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</si>
  <si>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</si>
  <si>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</si>
  <si>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</si>
  <si>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</si>
  <si>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</si>
  <si>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</si>
  <si>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</si>
  <si>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</si>
  <si>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</si>
  <si>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</si>
  <si>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</si>
  <si>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</si>
  <si>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</si>
  <si>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</si>
  <si>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</si>
  <si>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</si>
  <si>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</si>
  <si>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</si>
  <si>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</si>
  <si>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</si>
  <si>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</si>
  <si>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</si>
  <si>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</si>
  <si>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</si>
  <si>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</si>
  <si>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</si>
  <si>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</si>
  <si>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</si>
  <si>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</si>
  <si>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</si>
  <si>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</si>
  <si>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</si>
  <si>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</si>
  <si>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</si>
  <si>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</si>
  <si>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</si>
  <si>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</si>
  <si>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</si>
  <si>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</si>
  <si>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</si>
  <si>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</si>
  <si>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</si>
  <si>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</si>
  <si>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</si>
  <si>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</si>
  <si>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</si>
  <si>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</si>
  <si>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</si>
  <si>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</si>
  <si>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</si>
  <si>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</si>
  <si>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</si>
  <si>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</si>
  <si>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</si>
  <si>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</si>
  <si>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</si>
  <si>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</si>
  <si>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</si>
  <si>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</si>
  <si>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</si>
  <si>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</si>
  <si>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</si>
  <si>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</si>
  <si>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</si>
  <si>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</si>
  <si>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</si>
  <si>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</si>
  <si>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</si>
  <si>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</si>
  <si>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</si>
  <si>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</si>
  <si>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</si>
  <si>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</si>
  <si>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</si>
  <si>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</si>
  <si>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</si>
  <si>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</si>
  <si>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</si>
  <si>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</si>
  <si>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</si>
  <si>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</si>
  <si>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</si>
  <si>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</si>
  <si>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</si>
  <si>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</si>
  <si>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</si>
  <si>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</si>
  <si>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</si>
  <si>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</si>
  <si>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</si>
  <si>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</si>
  <si>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</si>
  <si>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</si>
  <si>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</si>
  <si>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</si>
  <si>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</si>
  <si>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</si>
  <si>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</si>
  <si>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</si>
  <si>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</si>
  <si>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</si>
  <si>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</si>
  <si>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</si>
  <si>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</si>
  <si>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</si>
  <si>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</si>
  <si>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</si>
  <si>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</si>
  <si>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</si>
  <si>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</si>
  <si>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</si>
  <si>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</si>
  <si>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</si>
  <si>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</si>
  <si>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</si>
  <si>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</si>
  <si>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</si>
  <si>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</si>
  <si>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</si>
  <si>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</si>
  <si>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</si>
  <si>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</si>
  <si>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</si>
  <si>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</si>
  <si>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</si>
  <si>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</si>
  <si>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</si>
  <si>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</si>
  <si>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</si>
  <si>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</si>
  <si>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</si>
  <si>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</si>
  <si>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</si>
  <si>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</si>
  <si>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</si>
  <si>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</si>
  <si>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</si>
  <si>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</si>
  <si>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</si>
  <si>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</si>
  <si>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</si>
  <si>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</si>
  <si>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</si>
  <si>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</si>
  <si>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</si>
  <si>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</si>
  <si>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</si>
  <si>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</si>
  <si>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</si>
  <si>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</si>
  <si>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</si>
  <si>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</si>
  <si>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</si>
  <si>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</si>
  <si>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</si>
  <si>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</si>
  <si>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</si>
  <si>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</si>
  <si>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</si>
  <si>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</si>
  <si>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</si>
  <si>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</si>
  <si>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</si>
  <si>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</si>
  <si>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</si>
  <si>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</si>
  <si>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</si>
  <si>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</si>
  <si>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</si>
  <si>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</si>
  <si>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</si>
  <si>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</si>
  <si>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</si>
  <si>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</si>
  <si>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</si>
  <si>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</si>
  <si>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</si>
  <si>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</si>
  <si>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</si>
  <si>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</si>
  <si>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</si>
  <si>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</si>
  <si>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</si>
  <si>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</si>
  <si>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</si>
  <si>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</si>
  <si>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</si>
  <si>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</si>
  <si>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</si>
  <si>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</si>
  <si>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</si>
  <si>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</si>
  <si>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</si>
  <si>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</si>
  <si>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</si>
  <si>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</si>
  <si>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</si>
  <si>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</si>
  <si>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</si>
  <si>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</si>
  <si>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</si>
  <si>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</si>
  <si>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</si>
  <si>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</si>
  <si>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</si>
  <si>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</si>
  <si>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</si>
  <si>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</si>
  <si>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</si>
  <si>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</si>
  <si>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</si>
  <si>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</si>
  <si>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</si>
  <si>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</si>
  <si>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</si>
  <si>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</si>
  <si>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</si>
  <si>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</si>
  <si>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</si>
  <si>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</si>
  <si>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</si>
  <si>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</si>
  <si>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</si>
  <si>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</si>
  <si>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</si>
  <si>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</si>
  <si>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</si>
  <si>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</si>
  <si>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</si>
  <si>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</si>
  <si>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</si>
  <si>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</si>
  <si>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</si>
  <si>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</si>
  <si>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</si>
  <si>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</si>
  <si>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</si>
  <si>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</si>
  <si>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</si>
  <si>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</si>
  <si>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</si>
  <si>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</si>
  <si>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</si>
  <si>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</si>
  <si>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</si>
  <si>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</si>
  <si>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</si>
  <si>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</si>
  <si>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</si>
  <si>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</si>
  <si>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</si>
  <si>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</si>
  <si>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</si>
  <si>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</si>
  <si>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</si>
  <si>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</si>
  <si>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</si>
  <si>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</si>
  <si>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</si>
  <si>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</si>
  <si>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</si>
  <si>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</si>
  <si>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</si>
  <si>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</si>
  <si>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</si>
  <si>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</si>
  <si>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</si>
  <si>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</si>
  <si>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</si>
  <si>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</si>
  <si>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</si>
  <si>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</si>
  <si>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</si>
  <si>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</si>
  <si>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</si>
  <si>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</si>
  <si>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</si>
  <si>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</si>
  <si>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</si>
  <si>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</si>
  <si>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</si>
  <si>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</si>
  <si>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</si>
  <si>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</si>
  <si>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</si>
  <si>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</si>
  <si>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</si>
  <si>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</si>
  <si>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</si>
  <si>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</si>
  <si>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</si>
  <si>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</si>
  <si>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</si>
  <si>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</si>
  <si>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</si>
  <si>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</si>
  <si>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</si>
  <si>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</si>
  <si>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</si>
  <si>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</si>
  <si>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</si>
  <si>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</si>
  <si>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</si>
  <si>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</si>
  <si>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</si>
  <si>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</si>
  <si>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</si>
  <si>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</si>
  <si>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</si>
  <si>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</si>
  <si>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</si>
  <si>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</si>
  <si>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</si>
  <si>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</si>
  <si>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</si>
  <si>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</si>
  <si>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</si>
  <si>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</si>
  <si>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</si>
  <si>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</si>
  <si>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</si>
  <si>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</si>
  <si>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</si>
  <si>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</si>
  <si>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</si>
  <si>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</si>
  <si>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</si>
  <si>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</si>
  <si>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</si>
  <si>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</si>
  <si>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</si>
  <si>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</si>
  <si>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</si>
  <si>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</si>
  <si>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</si>
  <si>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</si>
  <si>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</si>
  <si>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</si>
  <si>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</si>
  <si>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</si>
  <si>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</si>
  <si>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</si>
  <si>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</si>
  <si>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</si>
  <si>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</si>
  <si>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</si>
  <si>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</si>
  <si>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</si>
  <si>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</si>
  <si>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</si>
  <si>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</si>
  <si>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</si>
  <si>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</si>
  <si>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</si>
  <si>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</si>
  <si>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</si>
  <si>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</si>
  <si>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</si>
  <si>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</si>
  <si>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</si>
  <si>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</si>
  <si>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</si>
  <si>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</si>
  <si>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</si>
  <si>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</si>
  <si>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</si>
  <si>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</si>
  <si>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</si>
  <si>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</si>
  <si>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</si>
  <si>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</si>
  <si>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</si>
  <si>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</si>
  <si>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</si>
  <si>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</si>
  <si>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</si>
  <si>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</si>
  <si>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</si>
  <si>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</si>
  <si>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</si>
  <si>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</si>
  <si>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</si>
  <si>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</si>
  <si>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</si>
  <si>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</si>
  <si>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</si>
  <si>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</si>
  <si>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</si>
  <si>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</si>
  <si>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</si>
  <si>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</si>
  <si>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</si>
  <si>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</si>
  <si>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</si>
  <si>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</si>
  <si>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</si>
  <si>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</si>
  <si>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</si>
  <si>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</si>
  <si>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</si>
  <si>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</si>
  <si>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</si>
  <si>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</si>
  <si>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</si>
  <si>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</si>
  <si>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</si>
  <si>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</si>
  <si>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</si>
  <si>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</si>
  <si>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</si>
  <si>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</si>
  <si>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</si>
  <si>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</si>
  <si>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</si>
  <si>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</si>
  <si>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</si>
  <si>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</si>
  <si>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</si>
  <si>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</si>
  <si>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</si>
  <si>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</si>
  <si>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</si>
  <si>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</si>
  <si>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</si>
  <si>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</si>
  <si>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</si>
  <si>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</si>
  <si>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</si>
  <si>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</si>
  <si>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</si>
  <si>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</si>
  <si>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</si>
  <si>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</si>
  <si>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</si>
  <si>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</si>
  <si>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</si>
  <si>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</si>
  <si>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</si>
  <si>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</si>
  <si>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</si>
  <si>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</si>
  <si>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</si>
  <si>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</si>
  <si>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</si>
  <si>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</si>
  <si>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</si>
  <si>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</si>
  <si>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</si>
  <si>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</si>
  <si>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</si>
  <si>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</si>
  <si>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</si>
  <si>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</si>
  <si>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</si>
  <si>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</si>
  <si>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</si>
  <si>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</si>
  <si>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</si>
  <si>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</si>
  <si>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</si>
  <si>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</si>
  <si>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</si>
  <si>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</si>
  <si>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</si>
  <si>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</si>
  <si>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</si>
  <si>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</si>
  <si>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</si>
  <si>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</si>
  <si>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</si>
  <si>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</si>
  <si>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</si>
  <si>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</si>
  <si>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</si>
  <si>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</si>
  <si>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</si>
  <si>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</si>
  <si>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</si>
  <si>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</si>
  <si>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</si>
  <si>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</si>
  <si>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</si>
  <si>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</si>
  <si>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</si>
  <si>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</si>
  <si>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</si>
  <si>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</si>
  <si>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</si>
  <si>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</si>
  <si>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</si>
  <si>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</si>
  <si>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</si>
  <si>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</si>
  <si>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</si>
  <si>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</si>
  <si>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</si>
  <si>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</si>
  <si>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</si>
  <si>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</si>
  <si>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</si>
  <si>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</si>
  <si>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</si>
  <si>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</si>
  <si>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</si>
  <si>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</si>
  <si>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</si>
  <si>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</si>
  <si>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</si>
  <si>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</si>
  <si>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</si>
  <si>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</si>
  <si>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</si>
  <si>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</si>
  <si>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</si>
  <si>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</si>
  <si>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</si>
  <si>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</si>
  <si>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</si>
  <si>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</si>
  <si>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</si>
  <si>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</si>
  <si>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</si>
  <si>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</si>
  <si>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</si>
  <si>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</si>
  <si>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</si>
  <si>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</si>
  <si>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</si>
  <si>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</si>
  <si>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</si>
  <si>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</si>
  <si>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</si>
  <si>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</si>
  <si>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</si>
  <si>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</si>
  <si>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</si>
  <si>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</si>
  <si>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</si>
  <si>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</si>
  <si>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</si>
  <si>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</si>
  <si>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</si>
  <si>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</si>
  <si>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</si>
  <si>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</si>
  <si>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</si>
  <si>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</si>
  <si>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</si>
  <si>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</si>
  <si>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</si>
  <si>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</si>
  <si>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</si>
  <si>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</si>
  <si>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</si>
  <si>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</si>
  <si>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</si>
  <si>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</si>
  <si>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</si>
  <si>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</si>
  <si>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</si>
  <si>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</si>
  <si>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</si>
  <si>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</si>
  <si>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</si>
  <si>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</si>
  <si>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</si>
  <si>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</si>
  <si>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</si>
  <si>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</si>
  <si>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</si>
  <si>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</si>
  <si>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</si>
  <si>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</si>
  <si>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</si>
  <si>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</si>
  <si>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</si>
  <si>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</si>
  <si>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</si>
  <si>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</si>
  <si>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</si>
  <si>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</si>
  <si>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</si>
  <si>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</si>
  <si>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</si>
  <si>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</si>
  <si>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</si>
  <si>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</si>
  <si>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</si>
  <si>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</si>
  <si>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</si>
  <si>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</si>
  <si>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</si>
  <si>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</si>
  <si>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</si>
  <si>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</si>
  <si>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</si>
  <si>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</si>
  <si>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</si>
  <si>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</si>
  <si>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</si>
  <si>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</si>
  <si>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</si>
  <si>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</si>
  <si>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</si>
  <si>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</si>
  <si>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</si>
  <si>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</si>
  <si>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</si>
  <si>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</si>
  <si>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</si>
  <si>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</si>
  <si>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</si>
  <si>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</si>
  <si>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</si>
  <si>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</si>
  <si>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</si>
  <si>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</si>
  <si>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</si>
  <si>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</si>
  <si>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</si>
  <si>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</si>
  <si>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</si>
  <si>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</si>
  <si>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</si>
  <si>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</si>
  <si>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</si>
  <si>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</si>
  <si>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</si>
  <si>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</si>
  <si>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</si>
  <si>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</si>
  <si>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</si>
  <si>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</si>
  <si>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</si>
  <si>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</si>
  <si>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</si>
  <si>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</si>
  <si>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</si>
  <si>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</si>
  <si>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</si>
  <si>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</si>
  <si>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</si>
  <si>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</si>
  <si>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</si>
  <si>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</si>
  <si>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</si>
  <si>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</si>
  <si>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</si>
  <si>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</si>
  <si>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</si>
  <si>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</si>
  <si>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</si>
  <si>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</si>
  <si>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</si>
  <si>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</si>
  <si>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</si>
  <si>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</si>
  <si>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</si>
  <si>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</si>
  <si>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</si>
  <si>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</si>
  <si>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</si>
  <si>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</si>
  <si>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</si>
  <si>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</si>
  <si>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</si>
  <si>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</si>
  <si>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</si>
  <si>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</si>
  <si>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</si>
  <si>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</si>
  <si>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</si>
  <si>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</si>
  <si>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</si>
  <si>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</si>
  <si>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</si>
  <si>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</si>
  <si>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</si>
  <si>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</si>
  <si>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</si>
  <si>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</si>
  <si>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</si>
  <si>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</si>
  <si>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</si>
  <si>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</si>
  <si>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</si>
  <si>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</si>
  <si>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</si>
  <si>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</si>
  <si>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</si>
  <si>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</si>
  <si>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</si>
  <si>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</si>
  <si>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</si>
  <si>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</si>
  <si>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</si>
  <si>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</si>
  <si>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</si>
  <si>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</si>
  <si>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</si>
  <si>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</si>
  <si>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</si>
  <si>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</si>
  <si>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</si>
  <si>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</si>
  <si>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</si>
  <si>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</si>
  <si>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</si>
  <si>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</si>
  <si>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</si>
  <si>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</si>
  <si>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</si>
  <si>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</si>
  <si>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</si>
  <si>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</si>
  <si>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</si>
  <si>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</si>
  <si>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</si>
  <si>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</si>
  <si>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</si>
  <si>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</si>
  <si>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</si>
  <si>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</si>
  <si>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</si>
  <si>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</si>
  <si>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</si>
  <si>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</si>
  <si>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</si>
  <si>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</si>
  <si>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</si>
  <si>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</si>
  <si>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</si>
  <si>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</si>
  <si>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</si>
  <si>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</si>
  <si>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</si>
  <si>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</si>
  <si>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</si>
  <si>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</si>
  <si>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</si>
  <si>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</si>
  <si>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</si>
  <si>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</si>
  <si>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</si>
  <si>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</si>
  <si>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</si>
  <si>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</si>
  <si>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</si>
  <si>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</si>
  <si>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</si>
  <si>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</si>
  <si>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</si>
  <si>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</si>
  <si>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</si>
  <si>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</si>
  <si>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</si>
  <si>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</si>
  <si>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</si>
  <si>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</si>
  <si>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</si>
  <si>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</si>
  <si>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</si>
  <si>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</si>
  <si>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</si>
  <si>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</si>
  <si>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</si>
  <si>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</si>
  <si>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</si>
  <si>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</si>
  <si>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</si>
  <si>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</si>
  <si>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</si>
  <si>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</si>
  <si>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</si>
  <si>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</si>
  <si>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</si>
  <si>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</si>
  <si>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</si>
  <si>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</si>
  <si>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</si>
  <si>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</si>
  <si>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</si>
  <si>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</si>
  <si>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</si>
  <si>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</si>
  <si>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</si>
  <si>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</si>
  <si>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</si>
  <si>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</si>
  <si>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</si>
  <si>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</si>
  <si>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</si>
  <si>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</si>
  <si>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</si>
  <si>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</si>
  <si>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</si>
  <si>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</si>
  <si>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</si>
  <si>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</si>
  <si>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</si>
  <si>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</si>
  <si>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</si>
  <si>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</si>
  <si>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</si>
  <si>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</si>
  <si>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</si>
  <si>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</si>
  <si>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</si>
  <si>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</si>
  <si>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</si>
  <si>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</si>
  <si>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</si>
  <si>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</si>
  <si>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</si>
  <si>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</si>
  <si>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</si>
  <si>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</si>
  <si>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</si>
  <si>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</si>
  <si>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</si>
  <si>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</si>
  <si>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</si>
  <si>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</si>
  <si>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</si>
  <si>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</si>
  <si>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</si>
  <si>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</si>
  <si>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</si>
  <si>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</si>
  <si>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</si>
  <si>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</si>
  <si>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</si>
  <si>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</si>
  <si>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</si>
  <si>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</si>
  <si>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</si>
  <si>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</si>
  <si>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</si>
  <si>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</si>
  <si>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</si>
  <si>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</si>
  <si>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</si>
  <si>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</si>
  <si>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</si>
  <si>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</si>
  <si>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</si>
  <si>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</si>
  <si>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</si>
  <si>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</si>
  <si>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</si>
  <si>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</si>
  <si>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</si>
  <si>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</si>
  <si>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</si>
  <si>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</si>
  <si>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</si>
  <si>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</si>
  <si>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</si>
  <si>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</si>
  <si>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</si>
  <si>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</si>
  <si>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</si>
  <si>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</si>
  <si>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</si>
  <si>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</si>
  <si>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</si>
  <si>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</si>
  <si>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</si>
  <si>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</si>
  <si>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</si>
  <si>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</si>
  <si>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</si>
  <si>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</si>
  <si>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</si>
  <si>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</si>
  <si>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</si>
  <si>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</si>
  <si>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</si>
  <si>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</si>
  <si>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</si>
  <si>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</si>
  <si>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</si>
  <si>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</si>
  <si>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</si>
  <si>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</si>
  <si>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</si>
  <si>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</si>
  <si>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</si>
  <si>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</si>
  <si>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</si>
  <si>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</si>
  <si>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</si>
  <si>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</si>
  <si>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</si>
  <si>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</si>
  <si>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</si>
  <si>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</si>
  <si>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</si>
  <si>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</si>
  <si>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</si>
  <si>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</si>
  <si>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</si>
  <si>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</si>
  <si>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</si>
  <si>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</si>
  <si>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</si>
  <si>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</si>
  <si>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</si>
  <si>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</si>
  <si>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</si>
  <si>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</si>
  <si>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</si>
  <si>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</si>
  <si>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</si>
  <si>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</si>
  <si>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</si>
  <si>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</si>
  <si>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</si>
  <si>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</si>
  <si>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</si>
  <si>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</si>
  <si>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</si>
  <si>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</si>
  <si>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</si>
  <si>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</si>
  <si>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</si>
  <si>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</si>
  <si>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</si>
  <si>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</si>
  <si>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</si>
  <si>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</si>
  <si>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</si>
  <si>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</si>
  <si>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</si>
  <si>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</si>
  <si>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</si>
  <si>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</si>
  <si>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</si>
  <si>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</si>
  <si>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</si>
  <si>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</si>
  <si>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</si>
  <si>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</si>
  <si>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</si>
  <si>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</si>
  <si>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</si>
  <si>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</si>
  <si>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</si>
  <si>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</si>
  <si>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</si>
  <si>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</si>
  <si>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</si>
  <si>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</si>
  <si>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</si>
  <si>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</si>
  <si>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</si>
  <si>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</si>
  <si>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</si>
  <si>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</si>
  <si>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</si>
  <si>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</si>
  <si>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</si>
  <si>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</si>
  <si>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</si>
  <si>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</si>
  <si>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</si>
  <si>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</si>
  <si>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</si>
  <si>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</si>
  <si>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</si>
  <si>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</si>
  <si>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</si>
  <si>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</si>
  <si>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</si>
  <si>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</si>
  <si>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</si>
  <si>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</si>
  <si>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</si>
  <si>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</si>
  <si>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</si>
  <si>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</si>
  <si>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</si>
  <si>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</si>
  <si>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</si>
  <si>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</si>
  <si>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</si>
  <si>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</si>
  <si>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</si>
  <si>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</si>
  <si>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</si>
  <si>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</si>
  <si>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</si>
  <si>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</si>
  <si>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</si>
  <si>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</si>
  <si>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</si>
  <si>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</si>
  <si>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</si>
  <si>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</si>
  <si>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</si>
  <si>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</si>
  <si>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</si>
  <si>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</si>
  <si>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</si>
  <si>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</si>
  <si>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</si>
  <si>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</si>
  <si>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</si>
  <si>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</si>
  <si>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</si>
  <si>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</si>
  <si>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</si>
  <si>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</si>
  <si>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</si>
  <si>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</si>
  <si>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</si>
  <si>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</si>
  <si>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</si>
  <si>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</si>
  <si>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</si>
  <si>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</si>
  <si>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</si>
  <si>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</si>
  <si>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</si>
  <si>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</si>
  <si>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</si>
  <si>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</si>
  <si>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</si>
  <si>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</si>
  <si>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</si>
  <si>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</si>
  <si>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</si>
  <si>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</si>
  <si>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</si>
  <si>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</si>
  <si>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</si>
  <si>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</si>
  <si>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</si>
  <si>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</si>
  <si>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</si>
  <si>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</si>
  <si>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</si>
  <si>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</si>
  <si>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</si>
  <si>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</si>
  <si>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</si>
  <si>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</si>
  <si>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</si>
  <si>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</si>
  <si>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</si>
  <si>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</si>
  <si>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</si>
  <si>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</si>
  <si>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</si>
  <si>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</si>
  <si>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</si>
  <si>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</si>
  <si>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</si>
  <si>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</si>
  <si>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</si>
  <si>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</si>
  <si>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</si>
  <si>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</si>
  <si>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</si>
  <si>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</si>
  <si>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</si>
  <si>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</si>
  <si>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</si>
  <si>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</si>
  <si>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</si>
  <si>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</si>
  <si>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</si>
  <si>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</si>
  <si>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</si>
  <si>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</si>
  <si>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</si>
  <si>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</si>
  <si>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</si>
  <si>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</si>
  <si>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</si>
  <si>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</si>
  <si>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</si>
  <si>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</si>
  <si>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</si>
  <si>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</si>
  <si>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</si>
  <si>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</si>
  <si>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</si>
  <si>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</si>
  <si>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</si>
  <si>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</si>
  <si>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</si>
  <si>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</si>
  <si>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</si>
  <si>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</si>
  <si>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</si>
  <si>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</si>
  <si>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</si>
  <si>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</si>
  <si>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</si>
  <si>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</si>
  <si>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</si>
  <si>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</si>
  <si>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</si>
  <si>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</si>
  <si>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</si>
  <si>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</si>
  <si>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</si>
  <si>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</si>
  <si>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</si>
  <si>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</si>
  <si>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</si>
  <si>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</si>
  <si>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</si>
  <si>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</si>
  <si>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</si>
  <si>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</si>
  <si>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</si>
  <si>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</si>
  <si>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</si>
  <si>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</si>
  <si>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</si>
  <si>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</si>
  <si>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</si>
  <si>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</si>
  <si>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</si>
  <si>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</si>
  <si>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</si>
  <si>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</si>
  <si>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</si>
  <si>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</si>
  <si>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</si>
  <si>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</si>
  <si>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</si>
  <si>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</si>
  <si>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</si>
  <si>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</si>
  <si>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</si>
  <si>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</si>
  <si>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</si>
  <si>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</si>
  <si>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</si>
  <si>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</si>
  <si>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</si>
  <si>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</si>
  <si>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</si>
  <si>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</si>
  <si>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</si>
  <si>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</si>
  <si>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</si>
  <si>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</si>
  <si>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</si>
  <si>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</si>
  <si>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</si>
  <si>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</si>
  <si>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</si>
  <si>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</si>
  <si>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</si>
  <si>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</si>
  <si>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</si>
  <si>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</si>
  <si>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</si>
  <si>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</si>
  <si>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</si>
  <si>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</si>
  <si>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</si>
  <si>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</si>
  <si>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</si>
  <si>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</si>
  <si>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</si>
  <si>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</si>
  <si>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</si>
  <si>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</si>
  <si>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</si>
  <si>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</si>
  <si>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</si>
  <si>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</si>
  <si>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</si>
  <si>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</si>
  <si>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</si>
  <si>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</si>
  <si>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</si>
  <si>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</si>
  <si>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</si>
  <si>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</si>
  <si>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</si>
  <si>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</si>
  <si>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</si>
  <si>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</si>
  <si>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</si>
  <si>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</si>
  <si>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</si>
  <si>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</si>
  <si>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</si>
  <si>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</si>
  <si>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</si>
  <si>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</si>
  <si>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</si>
  <si>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</si>
  <si>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</si>
  <si>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</si>
  <si>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</si>
  <si>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</si>
  <si>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</si>
  <si>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</si>
  <si>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</si>
  <si>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</si>
  <si>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</si>
  <si>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</si>
  <si>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</si>
  <si>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</si>
  <si>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</si>
  <si>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</si>
  <si>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</si>
  <si>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</si>
  <si>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</si>
  <si>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</si>
  <si>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</si>
  <si>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</si>
  <si>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</si>
  <si>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</si>
  <si>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</si>
  <si>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</si>
  <si>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</si>
  <si>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</si>
  <si>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</si>
  <si>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</si>
  <si>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</si>
  <si>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</si>
  <si>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</si>
  <si>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</si>
  <si>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</si>
  <si>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</si>
  <si>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</si>
  <si>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</si>
  <si>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</si>
  <si>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</si>
  <si>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</si>
  <si>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</si>
  <si>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</si>
  <si>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</si>
  <si>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</si>
  <si>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</si>
  <si>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</si>
  <si>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</si>
  <si>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</si>
  <si>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</si>
  <si>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</si>
  <si>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</si>
  <si>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</si>
  <si>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</si>
  <si>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</si>
  <si>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</si>
  <si>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</si>
  <si>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</si>
  <si>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</si>
  <si>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</si>
  <si>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</si>
  <si>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</si>
  <si>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</si>
  <si>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</si>
  <si>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</si>
  <si>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</si>
  <si>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</si>
  <si>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</si>
  <si>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</si>
  <si>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</si>
  <si>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</si>
  <si>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</si>
  <si>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</si>
  <si>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</si>
  <si>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</si>
  <si>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</si>
  <si>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</si>
  <si>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</si>
  <si>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</si>
  <si>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</si>
  <si>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</si>
  <si>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</si>
  <si>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</si>
  <si>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</si>
  <si>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</si>
  <si>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</si>
  <si>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</si>
  <si>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</si>
  <si>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</si>
  <si>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</si>
  <si>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</si>
  <si>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</si>
  <si>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</si>
  <si>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</si>
  <si>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</si>
  <si>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</si>
  <si>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</si>
  <si>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</si>
  <si>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</si>
  <si>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</si>
  <si>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</si>
  <si>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</si>
  <si>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</si>
  <si>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</si>
  <si>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</si>
  <si>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</si>
  <si>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</si>
  <si>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</si>
  <si>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</si>
  <si>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</si>
  <si>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</si>
  <si>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</si>
  <si>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</si>
  <si>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</si>
  <si>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</si>
  <si>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</si>
  <si>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</si>
  <si>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</si>
  <si>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</si>
  <si>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</si>
  <si>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</si>
  <si>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</si>
  <si>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</si>
  <si>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</si>
  <si>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</si>
  <si>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</si>
  <si>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</si>
  <si>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</si>
  <si>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</si>
  <si>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</si>
  <si>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</si>
  <si>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</si>
  <si>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</si>
  <si>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</si>
  <si>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</si>
  <si>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</si>
  <si>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</si>
  <si>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</si>
  <si>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</si>
  <si>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</si>
  <si>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</si>
  <si>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</si>
  <si>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</si>
  <si>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</si>
  <si>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</si>
  <si>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</si>
  <si>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</si>
  <si>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</si>
  <si>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</si>
  <si>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</si>
  <si>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</si>
  <si>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</si>
  <si>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</si>
  <si>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</si>
  <si>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</si>
  <si>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</si>
  <si>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</si>
  <si>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</si>
  <si>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</si>
  <si>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</si>
  <si>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</si>
  <si>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</si>
  <si>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</si>
  <si>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</si>
  <si>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</si>
  <si>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</si>
  <si>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</si>
  <si>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</si>
  <si>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</si>
  <si>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</si>
  <si>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</si>
  <si>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</si>
  <si>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</si>
  <si>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</si>
  <si>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</si>
  <si>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</si>
  <si>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</si>
  <si>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</si>
  <si>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</si>
  <si>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</si>
  <si>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</si>
  <si>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</si>
  <si>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</si>
  <si>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</si>
  <si>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</si>
  <si>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</si>
  <si>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</si>
  <si>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</si>
  <si>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</si>
  <si>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</si>
  <si>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</si>
  <si>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</si>
  <si>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</si>
  <si>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</si>
  <si>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</si>
  <si>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</si>
  <si>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</si>
  <si>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</si>
  <si>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</si>
  <si>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</si>
  <si>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</si>
  <si>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</si>
  <si>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</si>
  <si>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</si>
  <si>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</si>
  <si>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</si>
  <si>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</si>
  <si>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</si>
  <si>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</si>
  <si>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</si>
  <si>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</si>
  <si>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</si>
  <si>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</si>
  <si>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</si>
  <si>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</si>
  <si>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</si>
  <si>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</si>
  <si>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</si>
  <si>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</si>
  <si>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</si>
  <si>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</si>
  <si>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</si>
  <si>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</si>
  <si>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</si>
  <si>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</si>
  <si>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</si>
  <si>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</si>
  <si>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</si>
  <si>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</si>
  <si>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</si>
  <si>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</si>
  <si>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</si>
  <si>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</si>
  <si>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</si>
  <si>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</si>
  <si>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</si>
  <si>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</si>
  <si>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</si>
  <si>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</si>
  <si>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</si>
  <si>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</si>
  <si>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</si>
  <si>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</si>
  <si>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</si>
  <si>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</si>
  <si>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</si>
  <si>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</si>
  <si>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</si>
  <si>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</si>
  <si>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</si>
  <si>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</si>
  <si>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</si>
  <si>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</si>
  <si>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</si>
  <si>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</si>
  <si>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</si>
  <si>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</si>
  <si>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</si>
  <si>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</si>
  <si>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</si>
  <si>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</si>
  <si>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</si>
  <si>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</si>
  <si>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</si>
  <si>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</si>
  <si>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</si>
  <si>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</si>
  <si>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</si>
  <si>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</si>
  <si>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</si>
  <si>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</si>
  <si>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</si>
  <si>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</si>
  <si>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</si>
  <si>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</si>
  <si>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</si>
  <si>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</si>
  <si>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</si>
  <si>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</si>
  <si>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</si>
  <si>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</si>
  <si>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</si>
  <si>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</si>
  <si>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</si>
  <si>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</si>
  <si>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</si>
  <si>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</si>
  <si>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</si>
  <si>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</si>
  <si>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</si>
  <si>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</si>
  <si>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</si>
  <si>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</si>
  <si>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</si>
  <si>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</si>
  <si>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</si>
  <si>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</si>
  <si>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</si>
  <si>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</si>
  <si>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</si>
  <si>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</si>
  <si>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</si>
  <si>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</si>
  <si>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</si>
  <si>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</si>
  <si>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</si>
  <si>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</si>
  <si>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</si>
  <si>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</si>
  <si>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</si>
  <si>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</si>
  <si>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</si>
  <si>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</si>
  <si>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</si>
  <si>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</si>
  <si>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</si>
  <si>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</si>
  <si>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</si>
  <si>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</si>
  <si>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</si>
  <si>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</si>
  <si>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</si>
  <si>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</si>
  <si>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</si>
  <si>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</si>
  <si>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</si>
  <si>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</si>
  <si>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</si>
  <si>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</si>
  <si>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</si>
  <si>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</si>
  <si>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</si>
  <si>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</si>
  <si>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</si>
  <si>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</si>
  <si>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</si>
  <si>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</si>
  <si>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</si>
  <si>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</si>
  <si>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</si>
  <si>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</si>
  <si>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</si>
  <si>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</si>
  <si>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</si>
  <si>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</si>
  <si>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</si>
  <si>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</si>
  <si>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</si>
  <si>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</si>
  <si>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</si>
  <si>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</si>
  <si>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</si>
  <si>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</si>
  <si>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</si>
  <si>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</si>
  <si>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</si>
  <si>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</si>
  <si>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</si>
  <si>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</si>
  <si>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</si>
  <si>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</si>
  <si>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</si>
  <si>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</si>
  <si>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</si>
  <si>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</si>
  <si>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</si>
  <si>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</si>
  <si>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</si>
  <si>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</si>
  <si>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</si>
  <si>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</si>
  <si>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</si>
  <si>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</si>
  <si>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</si>
  <si>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</si>
  <si>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</si>
  <si>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</si>
  <si>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</si>
  <si>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</si>
  <si>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</si>
  <si>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</si>
  <si>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</si>
  <si>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</si>
  <si>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</si>
  <si>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</si>
  <si>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</si>
  <si>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</si>
  <si>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</si>
  <si>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</si>
  <si>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</si>
  <si>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</si>
  <si>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</si>
  <si>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</si>
  <si>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</si>
  <si>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</si>
  <si>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</si>
  <si>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</si>
  <si>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</si>
  <si>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</si>
  <si>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</si>
  <si>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</si>
  <si>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</si>
  <si>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</si>
  <si>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</si>
  <si>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</si>
  <si>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</si>
  <si>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</si>
  <si>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</si>
  <si>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</si>
  <si>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</si>
  <si>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</si>
  <si>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</si>
  <si>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</si>
  <si>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</si>
  <si>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</si>
  <si>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</si>
  <si>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</si>
  <si>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</si>
  <si>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</si>
  <si>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</si>
  <si>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</si>
  <si>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</si>
  <si>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</si>
  <si>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</si>
  <si>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</si>
  <si>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</si>
  <si>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</si>
  <si>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</si>
  <si>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</si>
  <si>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</si>
  <si>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</si>
  <si>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</si>
  <si>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</si>
  <si>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</si>
  <si>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</si>
  <si>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</si>
  <si>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</si>
  <si>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</si>
  <si>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</si>
  <si>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</si>
  <si>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</si>
  <si>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</si>
  <si>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</si>
  <si>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</si>
  <si>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</si>
  <si>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</si>
  <si>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</si>
  <si>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</si>
  <si>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</si>
  <si>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</si>
  <si>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</si>
  <si>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</si>
  <si>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</si>
  <si>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</si>
  <si>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</si>
  <si>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</si>
  <si>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</si>
  <si>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</si>
  <si>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</si>
  <si>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</si>
  <si>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</si>
  <si>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</si>
  <si>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</si>
  <si>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</si>
  <si>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</si>
  <si>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</si>
  <si>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</si>
  <si>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</si>
  <si>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</si>
  <si>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</si>
  <si>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</si>
  <si>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</si>
  <si>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</si>
  <si>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</si>
  <si>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</si>
  <si>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</si>
  <si>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</si>
  <si>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</si>
  <si>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</si>
  <si>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</si>
  <si>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</si>
  <si>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</si>
  <si>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</si>
  <si>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</si>
  <si>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</si>
  <si>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</si>
  <si>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</si>
  <si>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</si>
  <si>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</si>
  <si>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</si>
  <si>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</si>
  <si>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</si>
  <si>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</si>
  <si>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</si>
  <si>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</si>
  <si>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</si>
  <si>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</si>
  <si>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</si>
  <si>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</si>
  <si>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</si>
  <si>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</si>
  <si>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</si>
  <si>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</si>
  <si>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</si>
  <si>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</si>
  <si>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</si>
  <si>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</si>
  <si>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</si>
  <si>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</si>
  <si>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</si>
  <si>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</si>
  <si>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</si>
  <si>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</si>
  <si>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</si>
  <si>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</si>
  <si>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</si>
  <si>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</si>
  <si>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</si>
  <si>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</si>
  <si>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</si>
  <si>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</si>
  <si>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</si>
  <si>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</si>
  <si>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</si>
  <si>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</si>
  <si>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</si>
  <si>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</si>
  <si>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</si>
  <si>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</si>
  <si>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</si>
  <si>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</si>
  <si>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</si>
  <si>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</si>
  <si>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</si>
  <si>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</si>
  <si>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</si>
  <si>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</si>
  <si>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</si>
  <si>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</si>
  <si>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</si>
  <si>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</si>
  <si>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</si>
  <si>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</si>
  <si>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</si>
  <si>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</si>
  <si>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</si>
  <si>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</si>
  <si>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</si>
  <si>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</si>
  <si>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</si>
  <si>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</si>
  <si>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</si>
  <si>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</si>
  <si>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</si>
  <si>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</si>
  <si>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</si>
  <si>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</si>
  <si>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</si>
  <si>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</si>
  <si>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</si>
  <si>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</si>
  <si>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</si>
  <si>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</si>
  <si>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</si>
  <si>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</si>
  <si>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</si>
  <si>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</si>
  <si>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</si>
  <si>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</si>
  <si>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</si>
  <si>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</si>
  <si>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</si>
  <si>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</si>
  <si>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</si>
  <si>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</si>
  <si>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</si>
  <si>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</si>
  <si>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</si>
  <si>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</si>
  <si>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</si>
  <si>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</si>
  <si>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</si>
  <si>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</si>
  <si>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</si>
  <si>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</si>
  <si>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</si>
  <si>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</si>
  <si>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</si>
  <si>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</si>
  <si>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</si>
  <si>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</si>
  <si>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</si>
  <si>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</si>
  <si>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</si>
  <si>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</si>
  <si>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</si>
  <si>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</si>
  <si>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</si>
  <si>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</si>
  <si>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</si>
  <si>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</si>
  <si>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</si>
  <si>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</si>
  <si>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</si>
  <si>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</si>
  <si>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</si>
  <si>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</si>
  <si>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</si>
  <si>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</si>
  <si>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</si>
  <si>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</si>
  <si>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</si>
  <si>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</si>
  <si>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</si>
  <si>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</si>
  <si>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</si>
  <si>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</si>
  <si>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</si>
  <si>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</si>
  <si>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</si>
  <si>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</si>
  <si>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</si>
  <si>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</si>
  <si>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</si>
  <si>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</si>
  <si>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</si>
  <si>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</si>
  <si>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</si>
  <si>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</si>
  <si>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</si>
  <si>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</si>
  <si>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</si>
  <si>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</si>
  <si>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</si>
  <si>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</si>
  <si>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</si>
  <si>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</si>
  <si>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</si>
  <si>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</si>
  <si>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</si>
  <si>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</si>
  <si>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</si>
  <si>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</si>
  <si>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</si>
  <si>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</si>
  <si>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</si>
  <si>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</si>
  <si>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</si>
  <si>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</si>
  <si>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</si>
  <si>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</si>
  <si>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</si>
  <si>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</si>
  <si>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</si>
  <si>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</si>
  <si>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</si>
  <si>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</si>
  <si>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</si>
  <si>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</si>
  <si>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</si>
  <si>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</si>
  <si>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</si>
  <si>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</si>
  <si>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</si>
  <si>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</si>
  <si>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</si>
  <si>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</si>
  <si>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</si>
  <si>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</si>
  <si>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</si>
  <si>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</si>
  <si>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</si>
  <si>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</si>
  <si>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</si>
  <si>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</si>
  <si>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</si>
  <si>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</si>
  <si>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</si>
  <si>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</si>
  <si>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</si>
  <si>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</si>
  <si>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</si>
  <si>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</si>
  <si>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</si>
  <si>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</si>
  <si>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</si>
  <si>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</si>
  <si>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</si>
  <si>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</si>
  <si>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</si>
  <si>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</si>
  <si>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</si>
  <si>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</si>
  <si>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</si>
  <si>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</si>
  <si>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</si>
  <si>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</si>
  <si>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</si>
  <si>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</si>
  <si>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</si>
  <si>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</si>
  <si>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</si>
  <si>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</si>
  <si>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</si>
  <si>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</si>
  <si>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</si>
  <si>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</si>
  <si>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</si>
  <si>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</si>
  <si>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</si>
  <si>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</si>
  <si>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</si>
  <si>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</si>
  <si>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</si>
  <si>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</si>
  <si>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</si>
  <si>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</si>
  <si>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</si>
  <si>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</si>
  <si>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</si>
  <si>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</si>
  <si>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</si>
  <si>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</si>
  <si>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</si>
  <si>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</si>
  <si>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</si>
  <si>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</si>
  <si>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</si>
  <si>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</si>
  <si>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</si>
  <si>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</si>
  <si>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</si>
  <si>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</si>
  <si>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</si>
  <si>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</si>
  <si>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</si>
  <si>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</si>
  <si>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</si>
  <si>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</si>
  <si>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</si>
  <si>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</si>
  <si>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</si>
  <si>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</si>
  <si>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</si>
  <si>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</si>
  <si>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</si>
  <si>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</si>
  <si>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</si>
  <si>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</si>
  <si>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</si>
  <si>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</si>
  <si>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</si>
  <si>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</si>
  <si>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</si>
  <si>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</si>
  <si>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</si>
  <si>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</si>
  <si>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</si>
  <si>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</si>
  <si>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</si>
  <si>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</si>
  <si>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</si>
  <si>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</si>
  <si>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</si>
  <si>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</si>
  <si>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</si>
  <si>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</si>
  <si>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</si>
  <si>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</si>
  <si>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</si>
  <si>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</si>
  <si>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</si>
  <si>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</si>
  <si>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</si>
  <si>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</si>
  <si>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</si>
  <si>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</si>
  <si>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</si>
  <si>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</si>
  <si>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</si>
  <si>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</si>
  <si>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</si>
  <si>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</si>
  <si>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</si>
  <si>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</si>
  <si>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</si>
  <si>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</si>
  <si>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</si>
  <si>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</si>
  <si>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</si>
  <si>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</si>
  <si>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</si>
  <si>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</si>
  <si>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</si>
  <si>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</si>
  <si>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</si>
  <si>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</si>
  <si>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</si>
  <si>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</si>
  <si>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</si>
  <si>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</si>
  <si>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</si>
  <si>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</si>
  <si>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</si>
  <si>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</si>
  <si>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</si>
  <si>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</si>
  <si>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</si>
  <si>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</si>
  <si>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</si>
  <si>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</si>
  <si>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</si>
  <si>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</si>
  <si>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</si>
  <si>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</si>
  <si>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</si>
  <si>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</si>
  <si>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</si>
  <si>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</si>
  <si>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</si>
  <si>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</si>
  <si>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</si>
  <si>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</si>
  <si>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</si>
  <si>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</si>
  <si>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</si>
  <si>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</si>
  <si>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</si>
  <si>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</si>
  <si>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</si>
  <si>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</si>
  <si>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</si>
  <si>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</si>
  <si>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</si>
  <si>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</si>
  <si>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</si>
  <si>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</si>
  <si>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</si>
  <si>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</si>
  <si>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</si>
  <si>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</si>
  <si>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</si>
  <si>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</si>
  <si>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</si>
  <si>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</si>
  <si>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</si>
  <si>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</si>
  <si>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</si>
  <si>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</si>
  <si>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</si>
  <si>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</si>
  <si>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</si>
  <si>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</si>
  <si>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</si>
  <si>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</si>
  <si>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</si>
  <si>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</si>
  <si>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</si>
  <si>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</si>
  <si>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</si>
  <si>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</si>
  <si>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</si>
  <si>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</si>
  <si>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</si>
  <si>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</si>
  <si>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</si>
  <si>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</si>
  <si>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</si>
  <si>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</si>
  <si>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</si>
  <si>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</si>
  <si>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</si>
  <si>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</si>
  <si>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</si>
  <si>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</si>
  <si>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</si>
  <si>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</si>
  <si>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</si>
  <si>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</si>
  <si>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</si>
  <si>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</si>
  <si>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</si>
  <si>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</si>
  <si>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</si>
  <si>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</si>
  <si>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</si>
  <si>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</si>
  <si>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</si>
  <si>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</si>
  <si>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</si>
  <si>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</si>
  <si>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</si>
  <si>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</si>
  <si>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</si>
  <si>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</si>
  <si>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</si>
  <si>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</si>
  <si>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</si>
  <si>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</si>
  <si>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</si>
  <si>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</si>
  <si>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</si>
  <si>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</si>
  <si>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</si>
  <si>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</si>
  <si>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</si>
  <si>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</si>
  <si>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</si>
  <si>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</si>
  <si>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</si>
  <si>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</si>
  <si>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</si>
  <si>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</si>
  <si>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</si>
  <si>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</si>
  <si>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</si>
  <si>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</si>
  <si>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</si>
  <si>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</si>
  <si>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</si>
  <si>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</si>
  <si>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</si>
  <si>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</si>
  <si>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</si>
  <si>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</si>
  <si>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</si>
  <si>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</si>
  <si>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</si>
  <si>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</si>
  <si>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</si>
  <si>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</si>
  <si>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</si>
  <si>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</si>
  <si>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</si>
  <si>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</si>
  <si>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</si>
  <si>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</si>
  <si>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</si>
  <si>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</si>
  <si>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</si>
  <si>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</si>
  <si>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</si>
  <si>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</si>
  <si>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</si>
  <si>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</si>
  <si>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</si>
  <si>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</si>
  <si>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</si>
  <si>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</si>
  <si>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</si>
  <si>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</si>
  <si>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</si>
  <si>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</si>
  <si>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</si>
  <si>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</si>
  <si>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</si>
  <si>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</si>
  <si>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</si>
  <si>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</si>
  <si>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</si>
  <si>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</si>
  <si>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</si>
  <si>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</si>
  <si>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</si>
  <si>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</si>
  <si>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</si>
  <si>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</si>
  <si>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</si>
  <si>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</si>
  <si>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</si>
  <si>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</si>
  <si>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</si>
  <si>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</si>
  <si>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</si>
  <si>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</si>
  <si>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</si>
  <si>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</si>
  <si>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</si>
  <si>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</si>
  <si>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</si>
  <si>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</si>
  <si>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</si>
  <si>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</si>
  <si>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</si>
  <si>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</si>
  <si>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</si>
  <si>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</si>
  <si>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</si>
  <si>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</si>
  <si>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</si>
  <si>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</si>
  <si>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</si>
  <si>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</si>
  <si>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</si>
  <si>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</si>
  <si>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</si>
  <si>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</si>
  <si>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</si>
  <si>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</si>
  <si>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</si>
  <si>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</si>
  <si>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</si>
  <si>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</si>
  <si>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</si>
  <si>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</si>
  <si>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</si>
  <si>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</si>
  <si>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</si>
  <si>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</si>
  <si>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</si>
  <si>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</si>
  <si>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</si>
  <si>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</si>
  <si>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</si>
  <si>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</si>
  <si>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</si>
  <si>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</si>
  <si>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</si>
  <si>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</si>
  <si>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</si>
  <si>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</si>
  <si>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</si>
  <si>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</si>
  <si>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</si>
  <si>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</si>
  <si>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</si>
  <si>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</si>
  <si>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</si>
  <si>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</si>
  <si>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</si>
  <si>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</si>
  <si>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</si>
  <si>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</si>
  <si>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</si>
  <si>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</si>
  <si>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</si>
  <si>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</si>
  <si>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</si>
  <si>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</si>
  <si>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</si>
  <si>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</si>
  <si>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</si>
  <si>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</si>
  <si>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</si>
  <si>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</si>
  <si>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</si>
  <si>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</si>
  <si>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</si>
  <si>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</si>
  <si>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</si>
  <si>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</si>
  <si>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</si>
  <si>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</si>
  <si>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</si>
  <si>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</si>
  <si>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</si>
  <si>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</si>
  <si>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</si>
  <si>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</si>
  <si>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</si>
  <si>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</si>
  <si>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</si>
  <si>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</si>
  <si>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</si>
  <si>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</si>
  <si>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</si>
  <si>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</si>
  <si>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</si>
  <si>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</si>
  <si>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</si>
  <si>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</si>
  <si>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</si>
  <si>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</si>
  <si>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</si>
  <si>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</si>
  <si>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</si>
  <si>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</si>
  <si>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</si>
  <si>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</si>
  <si>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</si>
  <si>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</si>
  <si>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</si>
  <si>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</si>
  <si>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</si>
  <si>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</si>
  <si>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</si>
  <si>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</si>
  <si>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</si>
  <si>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</si>
  <si>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</si>
  <si>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</si>
  <si>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</si>
  <si>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</si>
  <si>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</si>
  <si>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</si>
  <si>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</si>
  <si>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</si>
  <si>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</si>
  <si>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</si>
  <si>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</si>
  <si>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</si>
  <si>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</si>
  <si>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</si>
  <si>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</si>
  <si>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</si>
  <si>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</si>
  <si>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</si>
  <si>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</si>
  <si>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</si>
  <si>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</si>
  <si>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</si>
  <si>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</si>
  <si>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</si>
  <si>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</si>
  <si>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</si>
  <si>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</si>
  <si>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</si>
  <si>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</si>
  <si>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</si>
  <si>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</si>
  <si>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</si>
  <si>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</si>
  <si>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</si>
  <si>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</si>
  <si>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</si>
  <si>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</si>
  <si>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</si>
  <si>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</si>
  <si>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</si>
  <si>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</si>
  <si>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</si>
  <si>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</si>
  <si>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</si>
  <si>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</si>
  <si>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</si>
  <si>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</si>
  <si>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</si>
  <si>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</si>
  <si>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</si>
  <si>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</si>
  <si>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</si>
  <si>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</si>
  <si>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</si>
  <si>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</si>
  <si>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</si>
  <si>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</si>
  <si>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</si>
  <si>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</si>
  <si>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</si>
  <si>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</si>
  <si>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</si>
  <si>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</si>
  <si>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</si>
  <si>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</si>
  <si>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</si>
  <si>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</si>
  <si>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</si>
  <si>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</si>
  <si>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</si>
  <si>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</si>
  <si>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</si>
  <si>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</si>
  <si>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</si>
  <si>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</si>
  <si>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</si>
  <si>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</si>
  <si>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</si>
  <si>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</si>
  <si>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</si>
  <si>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</si>
  <si>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</si>
  <si>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</si>
  <si>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</si>
  <si>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</si>
  <si>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</si>
  <si>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</si>
  <si>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</si>
  <si>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</si>
  <si>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</si>
  <si>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</si>
  <si>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</si>
  <si>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</si>
  <si>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</si>
  <si>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</si>
  <si>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</si>
  <si>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</si>
  <si>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</si>
  <si>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</si>
  <si>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</si>
  <si>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</si>
  <si>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</si>
  <si>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</si>
  <si>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</si>
  <si>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</si>
  <si>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</si>
  <si>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</si>
  <si>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</si>
  <si>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</si>
  <si>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</si>
  <si>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</si>
  <si>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</si>
  <si>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</si>
  <si>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</si>
  <si>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</si>
  <si>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</si>
  <si>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</si>
  <si>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</si>
  <si>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</si>
  <si>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</si>
  <si>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</si>
  <si>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</si>
  <si>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</si>
  <si>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</si>
  <si>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</si>
  <si>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</si>
  <si>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</si>
  <si>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</si>
  <si>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</si>
  <si>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</si>
  <si>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</si>
  <si>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</si>
  <si>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</si>
  <si>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</si>
  <si>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</si>
  <si>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</si>
  <si>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</si>
  <si>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</si>
  <si>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</si>
  <si>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</si>
  <si>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</si>
  <si>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</si>
  <si>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</si>
  <si>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</si>
  <si>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</si>
  <si>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</si>
  <si>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</si>
  <si>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</si>
  <si>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</si>
  <si>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</si>
  <si>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</si>
  <si>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</si>
  <si>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</si>
  <si>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</si>
  <si>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</si>
  <si>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</si>
  <si>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</si>
  <si>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</si>
  <si>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</si>
  <si>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</si>
  <si>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</si>
  <si>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</si>
  <si>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</si>
  <si>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</si>
  <si>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</si>
  <si>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</si>
  <si>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</si>
  <si>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</si>
  <si>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</si>
  <si>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</si>
  <si>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</si>
  <si>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</si>
  <si>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</si>
  <si>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</si>
  <si>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</si>
  <si>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</si>
  <si>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</si>
  <si>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</si>
  <si>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</si>
  <si>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</si>
  <si>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</si>
  <si>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</si>
  <si>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</si>
  <si>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</si>
  <si>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</si>
  <si>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</si>
  <si>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</si>
  <si>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</si>
  <si>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</si>
  <si>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</si>
  <si>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</si>
  <si>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</si>
  <si>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</si>
  <si>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</si>
  <si>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</si>
  <si>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</si>
  <si>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</si>
  <si>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</si>
  <si>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</si>
  <si>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</si>
  <si>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</si>
  <si>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</si>
  <si>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</si>
  <si>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</si>
  <si>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</si>
  <si>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</si>
  <si>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</si>
  <si>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</si>
  <si>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</si>
  <si>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</si>
  <si>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</si>
  <si>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</si>
  <si>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</si>
  <si>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</si>
  <si>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</si>
  <si>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</si>
  <si>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</si>
  <si>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</si>
  <si>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</si>
  <si>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</si>
  <si>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</si>
  <si>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</si>
  <si>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</si>
  <si>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</si>
  <si>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</si>
  <si>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</si>
  <si>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</si>
  <si>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</si>
  <si>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</si>
  <si>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</si>
  <si>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</si>
  <si>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</si>
  <si>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</si>
  <si>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</si>
  <si>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</si>
  <si>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</si>
  <si>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</si>
  <si>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</si>
  <si>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</si>
  <si>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</si>
  <si>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</si>
  <si>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</si>
  <si>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</si>
  <si>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</si>
  <si>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</si>
  <si>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</si>
  <si>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</si>
  <si>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</si>
  <si>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</si>
  <si>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</si>
  <si>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</si>
  <si>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</si>
  <si>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</si>
  <si>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</si>
  <si>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</si>
  <si>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</si>
  <si>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</si>
  <si>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</si>
  <si>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</si>
  <si>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</si>
  <si>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</si>
  <si>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</si>
  <si>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</si>
  <si>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</si>
  <si>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</si>
  <si>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</si>
  <si>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</si>
  <si>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</si>
  <si>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</si>
  <si>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</si>
  <si>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</si>
  <si>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</si>
  <si>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</si>
  <si>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</si>
  <si>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</si>
  <si>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</si>
  <si>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</si>
  <si>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</si>
  <si>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</si>
  <si>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</si>
  <si>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</si>
  <si>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</si>
  <si>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</si>
  <si>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</si>
  <si>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</si>
  <si>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</si>
  <si>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</si>
  <si>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</si>
  <si>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</si>
  <si>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</si>
  <si>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</si>
  <si>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</si>
  <si>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</si>
  <si>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</si>
  <si>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</si>
  <si>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</si>
  <si>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</si>
  <si>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</si>
  <si>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</si>
  <si>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</si>
  <si>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</si>
  <si>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</si>
  <si>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</si>
  <si>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</si>
  <si>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</si>
  <si>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</si>
  <si>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</si>
  <si>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</si>
  <si>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</si>
  <si>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</si>
  <si>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</si>
  <si>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</si>
  <si>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</si>
  <si>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</si>
  <si>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</si>
  <si>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</si>
  <si>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</si>
  <si>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</si>
  <si>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</si>
  <si>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</si>
  <si>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</si>
  <si>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</si>
  <si>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</si>
  <si>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</si>
  <si>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</si>
  <si>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</si>
  <si>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</si>
  <si>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</si>
  <si>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</si>
  <si>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</si>
  <si>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</si>
  <si>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</si>
  <si>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</si>
  <si>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</si>
  <si>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</si>
  <si>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</si>
  <si>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</si>
  <si>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</si>
  <si>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</si>
  <si>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</si>
  <si>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</si>
  <si>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</si>
  <si>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</si>
  <si>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</si>
  <si>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</si>
  <si>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</si>
  <si>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</si>
  <si>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</si>
  <si>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</si>
  <si>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</si>
  <si>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</si>
  <si>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</si>
  <si>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</si>
  <si>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</si>
  <si>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</si>
  <si>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</si>
  <si>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</si>
  <si>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</si>
  <si>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</si>
  <si>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</si>
  <si>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</si>
  <si>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</si>
  <si>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</si>
  <si>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</si>
  <si>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</si>
  <si>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</si>
  <si>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</si>
  <si>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</si>
  <si>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</si>
  <si>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</si>
  <si>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</si>
  <si>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</si>
  <si>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</si>
  <si>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</si>
  <si>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</si>
  <si>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</si>
  <si>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</si>
  <si>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</si>
  <si>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</si>
  <si>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</si>
  <si>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</si>
  <si>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</si>
  <si>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</si>
  <si>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</si>
  <si>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</si>
  <si>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</si>
  <si>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</si>
  <si>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</si>
  <si>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</si>
  <si>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</si>
  <si>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</si>
  <si>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</si>
  <si>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</si>
  <si>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</si>
  <si>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</si>
  <si>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</si>
  <si>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</si>
  <si>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</si>
  <si>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</si>
  <si>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</si>
  <si>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</si>
  <si>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</si>
  <si>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</si>
  <si>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</si>
  <si>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</si>
  <si>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</si>
  <si>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</si>
  <si>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</si>
  <si>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</si>
  <si>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</si>
  <si>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</si>
  <si>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</si>
  <si>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</si>
  <si>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</si>
  <si>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</si>
  <si>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</si>
  <si>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</si>
  <si>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</si>
  <si>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</si>
  <si>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</si>
  <si>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</si>
  <si>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</si>
  <si>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</si>
  <si>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</si>
  <si>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</si>
  <si>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</si>
  <si>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</si>
  <si>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</si>
  <si>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</si>
  <si>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</si>
  <si>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</si>
  <si>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</si>
  <si>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</si>
  <si>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</si>
  <si>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</si>
  <si>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</si>
  <si>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</si>
  <si>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</si>
  <si>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</si>
  <si>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</si>
  <si>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</si>
  <si>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</si>
  <si>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</si>
  <si>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</si>
  <si>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</si>
  <si>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</si>
  <si>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</si>
  <si>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</si>
  <si>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</si>
  <si>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</si>
  <si>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</si>
  <si>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</si>
  <si>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</si>
  <si>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</si>
  <si>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</si>
  <si>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</si>
  <si>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</si>
  <si>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</si>
  <si>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</si>
  <si>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</si>
  <si>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</si>
  <si>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</si>
  <si>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</si>
  <si>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</si>
  <si>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</si>
  <si>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</si>
  <si>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</si>
  <si>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</si>
  <si>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</si>
  <si>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</si>
  <si>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</si>
  <si>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</si>
  <si>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</si>
  <si>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</si>
  <si>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</si>
  <si>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</si>
  <si>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</si>
  <si>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</si>
  <si>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</si>
  <si>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</si>
  <si>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</si>
  <si>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</si>
  <si>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</si>
  <si>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</si>
  <si>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</si>
  <si>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</si>
  <si>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</si>
  <si>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</si>
  <si>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</si>
  <si>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</si>
  <si>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</si>
  <si>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</si>
  <si>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</si>
  <si>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</si>
  <si>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</si>
  <si>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</si>
  <si>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</si>
  <si>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</si>
  <si>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</si>
  <si>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</si>
  <si>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</si>
  <si>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</si>
  <si>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</si>
  <si>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</si>
  <si>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</si>
  <si>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</si>
  <si>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</si>
  <si>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</si>
  <si>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</si>
  <si>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</si>
  <si>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</si>
  <si>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</si>
  <si>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</si>
  <si>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</si>
  <si>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</si>
  <si>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</si>
  <si>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</si>
  <si>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</si>
  <si>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</si>
  <si>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</si>
  <si>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</si>
  <si>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</si>
  <si>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</si>
  <si>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</si>
  <si>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</si>
  <si>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</si>
  <si>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</si>
  <si>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</si>
  <si>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</si>
  <si>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</si>
  <si>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</si>
  <si>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</si>
  <si>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</si>
  <si>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</si>
  <si>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</si>
  <si>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</si>
  <si>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</si>
  <si>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</si>
  <si>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</si>
  <si>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</si>
  <si>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</si>
  <si>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</si>
  <si>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</si>
  <si>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</si>
  <si>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</si>
  <si>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</si>
  <si>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</si>
  <si>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</si>
  <si>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</si>
  <si>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</si>
  <si>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</si>
  <si>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</si>
  <si>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</si>
  <si>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</si>
  <si>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</si>
  <si>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</si>
  <si>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</si>
  <si>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</si>
  <si>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</si>
  <si>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</si>
  <si>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</si>
  <si>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</si>
  <si>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</si>
  <si>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</si>
  <si>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</si>
  <si>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</si>
  <si>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</si>
  <si>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</si>
  <si>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</si>
  <si>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</si>
  <si>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</si>
  <si>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</si>
  <si>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</si>
  <si>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</si>
  <si>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</si>
  <si>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</si>
  <si>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</si>
  <si>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</si>
  <si>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</si>
  <si>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</si>
  <si>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</si>
  <si>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</si>
  <si>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</si>
  <si>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</si>
  <si>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</si>
  <si>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</si>
  <si>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</si>
  <si>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</si>
  <si>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</si>
  <si>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</si>
  <si>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</si>
  <si>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</si>
  <si>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</si>
  <si>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</si>
  <si>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</si>
  <si>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</si>
  <si>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</si>
  <si>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</si>
  <si>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</si>
  <si>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</si>
  <si>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</si>
  <si>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</si>
  <si>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</si>
  <si>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</si>
  <si>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</si>
  <si>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</si>
  <si>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</si>
  <si>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</si>
  <si>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</si>
  <si>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</si>
  <si>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</si>
  <si>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</si>
  <si>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</si>
  <si>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</si>
  <si>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</si>
  <si>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</si>
  <si>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</si>
  <si>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</si>
  <si>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</si>
  <si>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</si>
  <si>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</si>
  <si>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</si>
  <si>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</si>
  <si>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</si>
  <si>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</si>
  <si>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</si>
  <si>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</si>
  <si>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</si>
  <si>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</si>
  <si>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</si>
  <si>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</si>
  <si>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</si>
  <si>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</si>
  <si>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</si>
  <si>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</si>
  <si>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</si>
  <si>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</si>
  <si>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</si>
  <si>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</si>
  <si>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</si>
  <si>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</si>
  <si>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</si>
  <si>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</si>
  <si>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</si>
  <si>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</si>
  <si>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</si>
  <si>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</si>
  <si>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</si>
  <si>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</si>
  <si>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</si>
  <si>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</si>
  <si>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</si>
  <si>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</si>
  <si>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</si>
  <si>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</si>
  <si>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</si>
  <si>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</si>
  <si>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</si>
  <si>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</si>
  <si>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</si>
  <si>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</si>
  <si>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</si>
  <si>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</si>
  <si>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</si>
  <si>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</si>
  <si>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</si>
  <si>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</si>
  <si>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</si>
  <si>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</si>
  <si>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</si>
  <si>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</si>
  <si>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</si>
  <si>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</si>
  <si>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</si>
  <si>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</si>
  <si>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</si>
  <si>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</si>
  <si>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</si>
  <si>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</si>
  <si>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</si>
  <si>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</si>
  <si>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</si>
  <si>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</si>
  <si>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</si>
  <si>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</si>
  <si>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</si>
  <si>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</si>
  <si>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</si>
  <si>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</si>
  <si>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</si>
  <si>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</si>
  <si>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</si>
  <si>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</si>
  <si>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</si>
  <si>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</si>
  <si>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</si>
  <si>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</si>
  <si>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</si>
  <si>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</si>
  <si>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</si>
  <si>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</si>
  <si>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</si>
  <si>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</si>
  <si>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</si>
  <si>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</si>
  <si>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</si>
  <si>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</si>
  <si>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</si>
  <si>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</si>
  <si>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</si>
  <si>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</si>
  <si>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</si>
  <si>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</si>
  <si>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</si>
  <si>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</si>
  <si>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</si>
  <si>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</si>
  <si>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</si>
  <si>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</si>
  <si>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</si>
  <si>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</si>
  <si>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</si>
  <si>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</si>
  <si>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</si>
  <si>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</si>
  <si>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</si>
  <si>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</si>
  <si>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</si>
  <si>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</si>
  <si>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</si>
  <si>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</si>
  <si>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</si>
  <si>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</si>
  <si>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</si>
  <si>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</si>
  <si>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</si>
  <si>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</si>
  <si>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</si>
  <si>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</si>
  <si>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</si>
  <si>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</si>
  <si>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</si>
  <si>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</si>
  <si>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</si>
  <si>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</si>
  <si>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</si>
  <si>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</si>
  <si>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</si>
  <si>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</si>
  <si>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</si>
  <si>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</si>
  <si>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</si>
  <si>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</si>
  <si>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</si>
  <si>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</si>
  <si>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</si>
  <si>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</si>
  <si>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</si>
  <si>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</si>
  <si>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</si>
  <si>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</si>
  <si>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</si>
  <si>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</si>
  <si>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</si>
  <si>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</si>
  <si>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</si>
  <si>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</si>
  <si>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</si>
  <si>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</si>
  <si>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</si>
  <si>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</si>
  <si>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</si>
  <si>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</si>
  <si>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</si>
  <si>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</si>
  <si>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</si>
  <si>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</si>
  <si>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</si>
  <si>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</si>
  <si>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</si>
  <si>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</si>
  <si>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</si>
  <si>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</si>
  <si>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</si>
  <si>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</si>
  <si>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</si>
  <si>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</si>
  <si>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</si>
  <si>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</si>
  <si>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</si>
  <si>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</si>
  <si>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</si>
  <si>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</si>
  <si>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</si>
  <si>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</si>
  <si>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</si>
  <si>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</si>
  <si>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</si>
  <si>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</si>
  <si>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</si>
  <si>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</si>
  <si>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</si>
  <si>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</si>
  <si>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</si>
  <si>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</si>
  <si>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</si>
  <si>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</si>
  <si>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</si>
  <si>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</si>
  <si>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</si>
  <si>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</si>
  <si>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</si>
  <si>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</si>
  <si>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</si>
  <si>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</si>
  <si>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</si>
  <si>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</si>
  <si>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</si>
  <si>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</si>
  <si>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</si>
  <si>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</si>
  <si>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</si>
  <si>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</si>
  <si>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</si>
  <si>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</si>
  <si>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</si>
  <si>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</si>
  <si>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</si>
  <si>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</si>
  <si>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</si>
  <si>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</si>
  <si>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</si>
  <si>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</si>
  <si>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</si>
  <si>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</si>
  <si>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</si>
  <si>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</si>
  <si>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</si>
  <si>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</si>
  <si>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</si>
  <si>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</si>
  <si>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</si>
  <si>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</si>
  <si>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</si>
  <si>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</si>
  <si>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</si>
  <si>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</si>
  <si>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</si>
  <si>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</si>
  <si>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</si>
  <si>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</si>
  <si>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</si>
  <si>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</si>
  <si>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</si>
  <si>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</si>
  <si>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</si>
  <si>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</si>
  <si>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</si>
  <si>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</si>
  <si>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</si>
  <si>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</si>
  <si>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</si>
  <si>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</si>
  <si>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</si>
  <si>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</si>
  <si>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</si>
  <si>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</si>
  <si>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</si>
  <si>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</si>
  <si>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</si>
  <si>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</si>
  <si>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</si>
  <si>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</si>
  <si>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</si>
  <si>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</si>
  <si>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</si>
  <si>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</si>
  <si>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</si>
  <si>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</si>
  <si>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</si>
  <si>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</si>
  <si>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</si>
  <si>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</si>
  <si>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</si>
  <si>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</si>
  <si>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</si>
  <si>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</si>
  <si>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</si>
  <si>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</si>
  <si>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</si>
  <si>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</si>
  <si>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</si>
  <si>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</si>
  <si>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</si>
  <si>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</si>
  <si>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</si>
  <si>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</si>
  <si>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</si>
  <si>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</si>
  <si>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</si>
  <si>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</si>
  <si>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</si>
  <si>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</si>
  <si>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</si>
  <si>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</si>
  <si>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</si>
  <si>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</si>
  <si>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</si>
  <si>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</si>
  <si>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</si>
  <si>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</si>
  <si>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</si>
  <si>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</si>
  <si>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</si>
  <si>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</si>
  <si>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</si>
  <si>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</si>
  <si>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</si>
  <si>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</si>
  <si>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</si>
  <si>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</si>
  <si>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</si>
  <si>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</si>
  <si>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</si>
  <si>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</si>
  <si>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</si>
  <si>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</si>
  <si>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</si>
  <si>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</si>
  <si>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</si>
  <si>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</si>
  <si>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</si>
  <si>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</si>
  <si>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</si>
  <si>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</si>
  <si>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</si>
  <si>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</si>
  <si>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</si>
  <si>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</si>
  <si>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</si>
  <si>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</si>
  <si>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</si>
  <si>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</si>
  <si>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</si>
  <si>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</si>
  <si>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</si>
  <si>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</si>
  <si>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</si>
  <si>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</si>
  <si>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</si>
  <si>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</si>
  <si>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</si>
  <si>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</si>
  <si>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</si>
  <si>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</si>
  <si>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</si>
  <si>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</si>
  <si>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</si>
  <si>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</si>
  <si>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</si>
  <si>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</si>
  <si>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</si>
  <si>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</si>
  <si>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</si>
  <si>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</si>
  <si>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</si>
  <si>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</si>
  <si>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</si>
  <si>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</si>
  <si>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</si>
  <si>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</si>
  <si>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</si>
  <si>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</si>
  <si>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</si>
  <si>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</si>
  <si>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</si>
  <si>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</si>
  <si>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</si>
  <si>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</si>
  <si>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</si>
  <si>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</si>
  <si>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</si>
  <si>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</si>
  <si>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</si>
  <si>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</si>
  <si>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</si>
  <si>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</si>
  <si>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</si>
  <si>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</si>
  <si>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</si>
  <si>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</si>
  <si>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</si>
  <si>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</si>
  <si>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</si>
  <si>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</si>
  <si>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</si>
  <si>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</si>
  <si>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</si>
  <si>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</si>
  <si>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</si>
  <si>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</si>
  <si>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</si>
  <si>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</si>
  <si>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</si>
  <si>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</si>
  <si>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</si>
  <si>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</si>
  <si>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</si>
  <si>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</si>
  <si>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</si>
  <si>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</si>
  <si>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</si>
  <si>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</si>
  <si>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</si>
  <si>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</si>
  <si>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</si>
  <si>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</si>
  <si>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</si>
  <si>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</si>
  <si>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</si>
  <si>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</si>
  <si>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</si>
  <si>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</si>
  <si>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</si>
  <si>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</si>
  <si>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</si>
  <si>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</si>
  <si>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</si>
  <si>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</si>
  <si>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</si>
  <si>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</si>
  <si>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</si>
  <si>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</si>
  <si>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</si>
  <si>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</si>
  <si>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</si>
  <si>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</si>
  <si>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</si>
  <si>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</si>
  <si>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</si>
  <si>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</si>
  <si>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</si>
  <si>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</si>
  <si>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</si>
  <si>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</si>
  <si>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</si>
  <si>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</si>
  <si>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</si>
  <si>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</si>
  <si>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</si>
  <si>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</si>
  <si>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</si>
  <si>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</si>
  <si>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</si>
  <si>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</si>
  <si>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</si>
  <si>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</si>
  <si>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</si>
  <si>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</si>
  <si>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</si>
  <si>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</si>
  <si>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</si>
  <si>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</si>
  <si>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</si>
  <si>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</si>
  <si>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</si>
  <si>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</si>
  <si>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</si>
  <si>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</si>
  <si>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</si>
  <si>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</si>
  <si>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</si>
  <si>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</si>
  <si>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</si>
  <si>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</si>
  <si>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</si>
  <si>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</si>
  <si>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</si>
  <si>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</si>
  <si>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</si>
  <si>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</si>
  <si>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</si>
  <si>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</si>
  <si>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</si>
  <si>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</si>
  <si>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</si>
  <si>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</si>
  <si>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</si>
  <si>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</si>
  <si>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</si>
  <si>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</si>
  <si>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</si>
  <si>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</si>
  <si>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</si>
  <si>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</si>
  <si>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</si>
  <si>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</si>
  <si>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</si>
  <si>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</si>
  <si>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</si>
  <si>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</si>
  <si>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</si>
  <si>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</si>
  <si>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</si>
  <si>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</si>
  <si>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</si>
  <si>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</si>
  <si>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</si>
  <si>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</si>
  <si>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</si>
  <si>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</si>
  <si>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</si>
  <si>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</si>
  <si>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</si>
  <si>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</si>
  <si>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</si>
  <si>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</si>
  <si>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</si>
  <si>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</si>
  <si>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</si>
  <si>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</si>
  <si>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</si>
  <si>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</si>
  <si>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</si>
  <si>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</si>
  <si>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</si>
  <si>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</si>
  <si>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</si>
  <si>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</si>
  <si>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</si>
  <si>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</si>
  <si>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</si>
  <si>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</si>
  <si>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</si>
  <si>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</si>
  <si>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</si>
  <si>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</si>
  <si>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</si>
  <si>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</si>
  <si>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</si>
  <si>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</si>
  <si>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</si>
  <si>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</si>
  <si>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</si>
  <si>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</si>
  <si>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</si>
  <si>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</si>
  <si>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</si>
  <si>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</si>
  <si>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</si>
  <si>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</si>
  <si>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</si>
  <si>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</si>
  <si>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</si>
  <si>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</si>
  <si>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</si>
  <si>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</si>
  <si>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</si>
  <si>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</si>
  <si>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</si>
  <si>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</si>
  <si>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</si>
  <si>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</si>
  <si>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</si>
  <si>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</si>
  <si>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</si>
  <si>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</si>
  <si>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</si>
  <si>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</si>
  <si>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</si>
  <si>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</si>
  <si>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</si>
  <si>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</si>
  <si>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</si>
  <si>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</si>
  <si>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</si>
  <si>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</si>
  <si>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</si>
  <si>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</si>
  <si>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</si>
  <si>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</si>
  <si>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</si>
  <si>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</si>
  <si>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</si>
  <si>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</si>
  <si>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</si>
  <si>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</si>
  <si>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</si>
  <si>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</si>
  <si>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</si>
  <si>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</si>
  <si>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</si>
  <si>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</si>
  <si>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</si>
  <si>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</si>
  <si>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</si>
  <si>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</si>
  <si>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</si>
  <si>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</si>
  <si>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</si>
  <si>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</si>
  <si>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</si>
  <si>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</si>
  <si>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</si>
  <si>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</si>
  <si>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</si>
  <si>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</si>
  <si>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</si>
  <si>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</si>
  <si>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</si>
  <si>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</si>
  <si>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</si>
  <si>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</si>
  <si>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</si>
  <si>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</si>
  <si>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</si>
  <si>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</si>
  <si>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</si>
  <si>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</si>
  <si>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</si>
  <si>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</si>
  <si>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</si>
  <si>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</si>
  <si>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</si>
  <si>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</si>
  <si>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</si>
  <si>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</si>
  <si>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</si>
  <si>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</si>
  <si>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</si>
  <si>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</si>
  <si>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</si>
  <si>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</si>
  <si>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</si>
  <si>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</si>
  <si>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</si>
  <si>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</si>
  <si>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</si>
  <si>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</si>
  <si>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</si>
  <si>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</si>
  <si>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</si>
  <si>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</si>
  <si>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</si>
  <si>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</si>
  <si>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</si>
  <si>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</si>
  <si>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</si>
  <si>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</si>
  <si>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</si>
  <si>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</si>
  <si>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</si>
  <si>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</si>
  <si>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</si>
  <si>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</si>
  <si>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</si>
  <si>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</si>
  <si>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</si>
  <si>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</si>
  <si>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</si>
  <si>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</si>
  <si>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</si>
  <si>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</si>
  <si>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</si>
  <si>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</si>
  <si>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</si>
  <si>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</si>
  <si>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</si>
  <si>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</si>
  <si>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</si>
  <si>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</si>
  <si>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</si>
  <si>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</si>
  <si>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</si>
  <si>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</si>
  <si>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</si>
  <si>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</si>
  <si>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</si>
  <si>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</si>
  <si>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</si>
  <si>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</si>
  <si>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</si>
  <si>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</si>
  <si>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</si>
  <si>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</si>
  <si>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</si>
  <si>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</si>
  <si>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</si>
  <si>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</si>
  <si>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</si>
  <si>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</si>
  <si>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</si>
  <si>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</si>
  <si>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</si>
  <si>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</si>
  <si>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</si>
  <si>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</si>
  <si>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</si>
  <si>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</si>
  <si>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</si>
  <si>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</si>
  <si>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</si>
  <si>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</si>
  <si>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</si>
  <si>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</si>
  <si>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</si>
  <si>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</si>
  <si>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</si>
  <si>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</si>
  <si>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</si>
  <si>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</si>
  <si>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</si>
  <si>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</si>
  <si>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</si>
  <si>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</si>
  <si>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</si>
  <si>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</si>
  <si>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</si>
  <si>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</si>
  <si>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</si>
  <si>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</si>
  <si>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</si>
  <si>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</si>
  <si>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</si>
  <si>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</si>
  <si>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</si>
  <si>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</si>
  <si>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</si>
  <si>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</si>
  <si>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</si>
  <si>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</si>
  <si>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</si>
  <si>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</si>
  <si>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</si>
  <si>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</si>
  <si>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</si>
  <si>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</si>
  <si>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</si>
  <si>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</si>
  <si>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</si>
  <si>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</si>
  <si>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</si>
  <si>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</si>
  <si>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</si>
  <si>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</si>
  <si>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</si>
  <si>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</si>
  <si>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</si>
  <si>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</si>
  <si>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</si>
  <si>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</si>
  <si>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</si>
  <si>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</si>
  <si>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</si>
  <si>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</si>
  <si>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</si>
  <si>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</si>
  <si>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</si>
  <si>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</si>
  <si>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</si>
  <si>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</si>
  <si>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</si>
  <si>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</si>
  <si>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</si>
  <si>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</si>
  <si>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</si>
  <si>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</si>
  <si>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</si>
  <si>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</si>
  <si>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</si>
  <si>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</si>
  <si>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</si>
  <si>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</si>
  <si>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</si>
  <si>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</si>
  <si>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</si>
  <si>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</si>
  <si>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</si>
  <si>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</si>
  <si>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</si>
  <si>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</si>
  <si>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</si>
  <si>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</si>
  <si>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</si>
  <si>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</si>
  <si>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</si>
  <si>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</si>
  <si>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</si>
  <si>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</si>
  <si>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</si>
  <si>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</si>
  <si>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</si>
  <si>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</si>
  <si>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</si>
  <si>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</si>
  <si>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</si>
  <si>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</si>
  <si>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</si>
  <si>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</si>
  <si>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</si>
  <si>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</si>
  <si>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</si>
  <si>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</si>
  <si>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</si>
  <si>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</si>
  <si>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</si>
  <si>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</si>
  <si>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</si>
  <si>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</si>
  <si>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</si>
  <si>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</si>
  <si>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</si>
  <si>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</si>
  <si>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</si>
  <si>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</si>
  <si>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</si>
  <si>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</si>
  <si>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</si>
  <si>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</si>
  <si>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</si>
  <si>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</si>
  <si>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</si>
  <si>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</si>
  <si>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</si>
  <si>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</si>
  <si>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</si>
  <si>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</si>
  <si>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</si>
  <si>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</si>
  <si>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</si>
  <si>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</si>
  <si>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</si>
  <si>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</si>
  <si>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</si>
  <si>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</si>
  <si>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</si>
  <si>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</si>
  <si>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</si>
  <si>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</si>
  <si>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</si>
  <si>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</si>
  <si>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</si>
  <si>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</si>
  <si>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</si>
  <si>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</si>
  <si>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</si>
  <si>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</si>
  <si>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</si>
  <si>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</si>
  <si>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</si>
  <si>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</si>
  <si>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</si>
  <si>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</si>
  <si>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</si>
  <si>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</si>
  <si>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</si>
  <si>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</si>
  <si>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</si>
  <si>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</si>
  <si>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</si>
  <si>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</si>
  <si>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</si>
  <si>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</si>
  <si>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</si>
  <si>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</si>
  <si>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</si>
  <si>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</si>
  <si>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</si>
  <si>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</si>
  <si>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</si>
  <si>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</si>
  <si>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</si>
  <si>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</si>
  <si>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</si>
  <si>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</si>
  <si>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</si>
  <si>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</si>
  <si>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</si>
  <si>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</si>
  <si>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</si>
  <si>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</si>
  <si>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</si>
  <si>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</si>
  <si>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</si>
  <si>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</si>
  <si>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</si>
  <si>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</si>
  <si>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</si>
  <si>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</si>
  <si>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</si>
  <si>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</si>
  <si>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</si>
  <si>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</si>
  <si>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</si>
  <si>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</si>
  <si>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</si>
  <si>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</si>
  <si>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</si>
  <si>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</si>
  <si>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</si>
  <si>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</si>
  <si>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</si>
  <si>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</si>
  <si>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</si>
  <si>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</si>
  <si>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</si>
  <si>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</si>
  <si>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</si>
  <si>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</si>
  <si>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</si>
  <si>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</si>
  <si>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</si>
  <si>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</si>
  <si>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</si>
  <si>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</si>
  <si>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</si>
  <si>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</si>
  <si>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</si>
  <si>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</si>
  <si>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</si>
  <si>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</si>
  <si>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</si>
  <si>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</si>
  <si>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</si>
  <si>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</si>
  <si>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</si>
  <si>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</si>
  <si>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</si>
  <si>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</si>
  <si>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</si>
  <si>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</si>
  <si>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</si>
  <si>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</si>
  <si>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</si>
  <si>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</si>
  <si>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</si>
  <si>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</si>
  <si>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</si>
  <si>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</si>
  <si>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</si>
  <si>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</si>
  <si>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</si>
  <si>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</si>
  <si>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</si>
  <si>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</si>
  <si>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</si>
  <si>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</si>
  <si>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</si>
  <si>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</si>
  <si>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</si>
  <si>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</si>
  <si>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</si>
  <si>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</si>
  <si>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</si>
  <si>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</si>
  <si>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</si>
  <si>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</si>
  <si>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</si>
  <si>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</si>
  <si>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</si>
  <si>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</si>
  <si>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</si>
  <si>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</si>
  <si>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</si>
  <si>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</si>
  <si>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</si>
  <si>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</si>
  <si>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</si>
  <si>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</si>
  <si>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</si>
  <si>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</si>
  <si>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</si>
  <si>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</si>
  <si>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</si>
  <si>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</si>
  <si>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</si>
  <si>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</si>
  <si>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</si>
  <si>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</si>
  <si>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</si>
  <si>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</si>
  <si>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</si>
  <si>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</si>
  <si>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</si>
  <si>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</si>
  <si>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</si>
  <si>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</si>
  <si>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</si>
  <si>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</si>
  <si>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</si>
  <si>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</si>
  <si>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</si>
  <si>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</si>
  <si>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</si>
  <si>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</si>
  <si>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</si>
  <si>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</si>
  <si>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</si>
  <si>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</si>
  <si>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</si>
  <si>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</si>
  <si>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</si>
  <si>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</si>
  <si>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</si>
  <si>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</si>
  <si>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</si>
  <si>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</si>
  <si>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</si>
  <si>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</si>
  <si>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</si>
  <si>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</si>
  <si>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</si>
  <si>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</si>
  <si>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</si>
  <si>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</si>
  <si>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</si>
  <si>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</si>
  <si>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</si>
  <si>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</si>
  <si>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</si>
  <si>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</si>
  <si>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</si>
  <si>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</si>
  <si>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</si>
  <si>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</si>
  <si>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</si>
  <si>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</si>
  <si>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</si>
  <si>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</si>
  <si>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</si>
  <si>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</si>
  <si>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</si>
  <si>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</si>
  <si>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</si>
  <si>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</si>
  <si>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</si>
  <si>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</si>
  <si>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</si>
  <si>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</si>
  <si>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</si>
  <si>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</si>
  <si>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</si>
  <si>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</si>
  <si>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</si>
  <si>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</si>
  <si>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</si>
  <si>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</si>
  <si>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</si>
  <si>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</si>
  <si>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</si>
  <si>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</si>
  <si>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</si>
  <si>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</si>
  <si>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</si>
  <si>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</si>
  <si>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</si>
  <si>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</si>
  <si>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</si>
  <si>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</si>
  <si>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</si>
  <si>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</si>
  <si>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</si>
  <si>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</si>
  <si>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</si>
  <si>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</si>
  <si>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</si>
  <si>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</si>
  <si>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</si>
  <si>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</si>
  <si>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</si>
  <si>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</si>
  <si>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</si>
  <si>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</si>
  <si>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</si>
  <si>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</si>
  <si>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</si>
  <si>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</si>
  <si>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</si>
  <si>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</si>
  <si>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</si>
  <si>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</si>
  <si>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</si>
  <si>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</si>
  <si>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</si>
  <si>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</si>
  <si>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</si>
  <si>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</si>
  <si>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</si>
  <si>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</si>
  <si>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</si>
  <si>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</si>
  <si>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</si>
  <si>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</si>
  <si>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</si>
  <si>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</si>
  <si>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</si>
  <si>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</si>
  <si>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</si>
  <si>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</si>
  <si>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</si>
  <si>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</si>
  <si>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</si>
  <si>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</si>
  <si>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</si>
  <si>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</si>
  <si>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</si>
  <si>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</si>
  <si>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</si>
  <si>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</si>
  <si>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</si>
  <si>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</si>
  <si>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</si>
  <si>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</si>
  <si>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</si>
  <si>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</si>
  <si>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</si>
  <si>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</si>
  <si>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</si>
  <si>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</si>
  <si>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</si>
  <si>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</si>
  <si>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</si>
  <si>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</si>
  <si>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</si>
  <si>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</si>
  <si>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</si>
  <si>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</si>
  <si>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</si>
  <si>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</si>
  <si>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</si>
  <si>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</si>
  <si>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</si>
  <si>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</si>
  <si>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</si>
  <si>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</si>
  <si>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</si>
  <si>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</si>
  <si>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</si>
  <si>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</si>
  <si>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</si>
  <si>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</si>
  <si>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</si>
  <si>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</si>
  <si>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</si>
  <si>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</si>
  <si>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</si>
  <si>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</si>
  <si>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</si>
  <si>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</si>
  <si>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</si>
  <si>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</si>
  <si>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</si>
  <si>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</si>
  <si>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</si>
  <si>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</si>
  <si>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</si>
  <si>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</si>
  <si>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</si>
  <si>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</si>
  <si>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</si>
  <si>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</si>
  <si>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</si>
  <si>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</si>
  <si>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</si>
  <si>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</si>
  <si>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</si>
  <si>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</si>
  <si>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</si>
  <si>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</si>
  <si>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</si>
  <si>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</si>
  <si>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</si>
  <si>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</si>
  <si>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</si>
  <si>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</si>
  <si>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</si>
  <si>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</si>
  <si>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</si>
  <si>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</si>
  <si>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</si>
  <si>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</si>
  <si>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</si>
  <si>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</si>
  <si>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</si>
  <si>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</si>
  <si>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</si>
  <si>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</si>
  <si>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</si>
  <si>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</si>
  <si>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</si>
  <si>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</si>
  <si>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</si>
  <si>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</si>
  <si>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</si>
  <si>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</si>
  <si>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</si>
  <si>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</si>
  <si>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</si>
  <si>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</si>
  <si>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</si>
  <si>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</si>
  <si>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</si>
  <si>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</si>
  <si>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</si>
  <si>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</si>
  <si>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</si>
  <si>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</si>
  <si>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</si>
  <si>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</si>
  <si>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</si>
  <si>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</si>
  <si>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</si>
  <si>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</si>
  <si>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</si>
  <si>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</si>
  <si>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</si>
  <si>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</si>
  <si>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</si>
  <si>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</si>
  <si>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</si>
  <si>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</si>
  <si>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</si>
  <si>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</si>
  <si>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</si>
  <si>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</si>
  <si>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</si>
  <si>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</si>
  <si>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</si>
  <si>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</si>
  <si>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</si>
  <si>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</si>
  <si>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</si>
  <si>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</si>
  <si>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</si>
  <si>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</si>
  <si>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</si>
  <si>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</si>
  <si>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</si>
  <si>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</si>
  <si>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</si>
  <si>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</si>
  <si>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</si>
  <si>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</si>
  <si>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</si>
  <si>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</si>
  <si>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</si>
  <si>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</si>
  <si>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</si>
  <si>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</si>
  <si>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</si>
  <si>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</si>
  <si>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</si>
  <si>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</si>
  <si>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</si>
  <si>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</si>
  <si>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</si>
  <si>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</si>
  <si>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</si>
  <si>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</si>
  <si>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</si>
  <si>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</si>
  <si>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</si>
  <si>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</si>
  <si>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</si>
  <si>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</si>
  <si>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</si>
  <si>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</si>
  <si>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</si>
  <si>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</si>
  <si>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</si>
  <si>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</si>
  <si>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</si>
  <si>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</si>
  <si>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</si>
  <si>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</si>
  <si>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</si>
  <si>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</si>
  <si>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</si>
  <si>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</si>
  <si>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</si>
  <si>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</si>
  <si>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</si>
  <si>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</si>
  <si>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</si>
  <si>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</si>
  <si>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</si>
  <si>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</si>
  <si>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</si>
  <si>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</si>
  <si>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</si>
  <si>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</si>
  <si>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</si>
  <si>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</si>
  <si>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</si>
  <si>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</si>
  <si>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</si>
  <si>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</si>
  <si>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</si>
  <si>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</si>
  <si>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</si>
  <si>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</si>
  <si>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</si>
  <si>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</si>
  <si>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</si>
  <si>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</si>
  <si>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</si>
  <si>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</si>
  <si>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</si>
  <si>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</si>
  <si>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</si>
  <si>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</si>
  <si>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</si>
  <si>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</si>
  <si>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</si>
  <si>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</si>
  <si>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</si>
  <si>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</si>
  <si>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</si>
  <si>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</si>
  <si>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</si>
  <si>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</si>
  <si>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</si>
  <si>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</si>
  <si>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</si>
  <si>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</si>
  <si>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</si>
  <si>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</si>
  <si>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</si>
  <si>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</si>
  <si>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</si>
  <si>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</si>
  <si>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</si>
  <si>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</si>
  <si>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</si>
  <si>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</si>
  <si>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</si>
  <si>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</si>
  <si>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</si>
  <si>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</si>
  <si>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</si>
  <si>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</si>
  <si>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</si>
  <si>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</si>
  <si>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</si>
  <si>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</si>
  <si>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</si>
  <si>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</si>
  <si>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</si>
  <si>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</si>
  <si>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</si>
  <si>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</si>
  <si>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</si>
  <si>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</si>
  <si>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</si>
  <si>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</si>
  <si>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</si>
  <si>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</si>
  <si>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</si>
  <si>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</si>
  <si>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</si>
  <si>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</si>
  <si>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</si>
  <si>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</si>
  <si>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</si>
  <si>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</si>
  <si>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</si>
  <si>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</si>
  <si>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</si>
  <si>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</si>
  <si>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</si>
  <si>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</si>
  <si>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</si>
  <si>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</si>
  <si>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</si>
  <si>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</si>
  <si>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</si>
  <si>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</si>
  <si>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</si>
  <si>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</si>
  <si>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</si>
  <si>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</si>
  <si>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</si>
  <si>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</si>
  <si>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</si>
  <si>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</si>
  <si>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</si>
  <si>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</si>
  <si>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</si>
  <si>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</si>
  <si>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</si>
  <si>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</si>
  <si>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</si>
  <si>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</si>
  <si>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</si>
  <si>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</si>
  <si>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</si>
  <si>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</si>
  <si>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</si>
  <si>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</si>
  <si>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</si>
  <si>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</si>
  <si>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</si>
  <si>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</si>
  <si>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</si>
  <si>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</si>
  <si>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</si>
  <si>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</si>
  <si>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</si>
  <si>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</si>
  <si>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</si>
  <si>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</si>
  <si>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</si>
  <si>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</si>
  <si>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</si>
  <si>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</si>
  <si>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</si>
  <si>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</si>
  <si>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</si>
  <si>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</si>
  <si>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</si>
  <si>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</si>
  <si>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</si>
  <si>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</si>
  <si>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</si>
  <si>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</si>
  <si>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</si>
  <si>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</si>
  <si>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</si>
  <si>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</si>
  <si>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</si>
  <si>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</si>
  <si>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</si>
  <si>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</si>
  <si>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</si>
  <si>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</si>
  <si>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</si>
  <si>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</si>
  <si>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</si>
  <si>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</si>
  <si>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</si>
  <si>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</si>
  <si>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</si>
  <si>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</si>
  <si>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</si>
  <si>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</si>
  <si>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</si>
  <si>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</si>
  <si>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</si>
  <si>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</si>
  <si>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</si>
  <si>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</si>
  <si>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</si>
  <si>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</si>
  <si>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</si>
  <si>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</si>
  <si>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</si>
  <si>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</si>
  <si>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</si>
  <si>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</si>
  <si>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</si>
  <si>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</si>
  <si>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</si>
  <si>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</si>
  <si>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</si>
  <si>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</si>
  <si>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</si>
  <si>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</si>
  <si>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</si>
  <si>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</si>
  <si>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</si>
  <si>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</si>
  <si>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</si>
  <si>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</si>
  <si>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</si>
  <si>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</si>
  <si>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</si>
  <si>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</si>
  <si>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</si>
  <si>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</si>
  <si>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</si>
  <si>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</si>
  <si>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</si>
  <si>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</si>
  <si>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</si>
  <si>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</si>
  <si>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</si>
  <si>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</si>
  <si>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</si>
  <si>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</si>
  <si>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</si>
  <si>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</si>
  <si>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</si>
  <si>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</si>
  <si>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</si>
  <si>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</si>
  <si>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</si>
  <si>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</si>
  <si>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</si>
  <si>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</si>
  <si>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</si>
  <si>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</si>
  <si>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</si>
  <si>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</si>
  <si>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</si>
  <si>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</si>
  <si>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</si>
  <si>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</si>
  <si>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</si>
  <si>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</si>
  <si>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</si>
  <si>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</si>
  <si>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</si>
  <si>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</si>
  <si>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</si>
  <si>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</si>
  <si>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</si>
  <si>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</si>
  <si>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</si>
  <si>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</si>
  <si>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</si>
  <si>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</si>
  <si>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</si>
  <si>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</si>
  <si>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</si>
  <si>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</si>
  <si>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</si>
  <si>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</si>
  <si>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</si>
  <si>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</si>
  <si>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</si>
  <si>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</si>
  <si>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</si>
  <si>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</si>
  <si>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</si>
  <si>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</si>
  <si>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</si>
  <si>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</si>
  <si>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</si>
  <si>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</si>
  <si>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</si>
  <si>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</si>
  <si>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</si>
  <si>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</si>
  <si>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</si>
  <si>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</si>
  <si>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</si>
  <si>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</si>
  <si>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</si>
  <si>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</si>
  <si>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</si>
  <si>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</si>
  <si>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</si>
  <si>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</si>
  <si>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</si>
  <si>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</si>
  <si>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</si>
  <si>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</si>
  <si>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</si>
  <si>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</si>
  <si>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</si>
  <si>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</si>
  <si>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</si>
  <si>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</si>
  <si>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</si>
  <si>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</si>
  <si>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</si>
  <si>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</si>
  <si>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</si>
  <si>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</si>
  <si>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</si>
  <si>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</si>
  <si>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</si>
  <si>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</si>
  <si>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</si>
  <si>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</si>
  <si>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</si>
  <si>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</si>
  <si>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</si>
  <si>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</si>
  <si>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</si>
  <si>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</si>
  <si>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</si>
  <si>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</si>
  <si>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</si>
  <si>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</si>
  <si>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</si>
  <si>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</si>
  <si>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</si>
  <si>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</si>
  <si>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</si>
  <si>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</si>
  <si>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</si>
  <si>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</si>
  <si>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</si>
  <si>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</si>
  <si>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</si>
  <si>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</si>
  <si>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</si>
  <si>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</si>
  <si>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</si>
  <si>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</si>
  <si>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</si>
  <si>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</si>
  <si>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</si>
  <si>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</si>
  <si>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</si>
  <si>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</si>
  <si>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</si>
  <si>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</si>
  <si>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</si>
  <si>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</si>
  <si>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</si>
  <si>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</si>
  <si>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</si>
  <si>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</si>
  <si>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</si>
  <si>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</si>
  <si>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</si>
  <si>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</si>
  <si>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</si>
  <si>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</si>
  <si>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</si>
  <si>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</si>
  <si>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</si>
  <si>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</si>
  <si>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</si>
  <si>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</si>
  <si>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</si>
  <si>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</si>
  <si>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</si>
  <si>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</si>
  <si>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</si>
  <si>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</si>
  <si>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</si>
  <si>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</si>
  <si>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</si>
  <si>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</si>
  <si>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</si>
  <si>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</si>
  <si>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</si>
  <si>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</si>
  <si>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</si>
  <si>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</si>
  <si>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</si>
  <si>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</si>
  <si>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</si>
  <si>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</si>
  <si>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</si>
  <si>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</si>
  <si>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</si>
  <si>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</si>
  <si>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</si>
  <si>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</si>
  <si>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</si>
  <si>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</si>
  <si>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</si>
  <si>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</si>
  <si>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</si>
  <si>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</si>
  <si>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</si>
  <si>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</si>
  <si>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</si>
  <si>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</si>
  <si>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</si>
  <si>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</si>
  <si>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</si>
  <si>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</si>
  <si>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</si>
  <si>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</si>
  <si>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</si>
  <si>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</si>
  <si>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</si>
  <si>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</si>
  <si>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</si>
  <si>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</si>
  <si>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</si>
  <si>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</si>
  <si>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</si>
  <si>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</si>
  <si>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</si>
  <si>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</si>
  <si>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</si>
  <si>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</si>
  <si>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</si>
  <si>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</si>
  <si>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</si>
  <si>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</si>
  <si>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</si>
  <si>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</si>
  <si>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</si>
  <si>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</si>
  <si>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</si>
  <si>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</si>
  <si>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</si>
  <si>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</si>
  <si>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</si>
  <si>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</si>
  <si>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</si>
  <si>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</si>
  <si>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</si>
  <si>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</si>
  <si>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</si>
  <si>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</si>
  <si>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</si>
  <si>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</si>
  <si>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</si>
  <si>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</si>
  <si>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</si>
  <si>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</si>
  <si>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</si>
  <si>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</si>
  <si>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</si>
  <si>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</si>
  <si>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</si>
  <si>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</si>
  <si>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</si>
  <si>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</si>
  <si>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</si>
  <si>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</si>
  <si>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</si>
  <si>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</si>
  <si>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</si>
  <si>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</si>
  <si>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</si>
  <si>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</si>
  <si>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</si>
  <si>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</si>
  <si>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</si>
  <si>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</si>
  <si>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</si>
  <si>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</si>
  <si>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</si>
  <si>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</si>
  <si>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</si>
  <si>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</si>
  <si>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</si>
  <si>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</si>
  <si>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</si>
  <si>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</si>
  <si>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</si>
  <si>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</si>
  <si>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</si>
  <si>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</si>
  <si>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</si>
  <si>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</si>
  <si>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</si>
  <si>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</si>
  <si>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</si>
  <si>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</si>
  <si>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</si>
  <si>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</si>
  <si>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</si>
  <si>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</si>
  <si>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</si>
  <si>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</si>
  <si>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</si>
  <si>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</si>
  <si>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</si>
  <si>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</si>
  <si>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</si>
  <si>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</si>
  <si>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</si>
  <si>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</si>
  <si>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</si>
  <si>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</si>
  <si>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</si>
  <si>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</si>
  <si>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</si>
  <si>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</si>
  <si>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</si>
  <si>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</si>
  <si>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</si>
  <si>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</si>
  <si>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</si>
  <si>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</si>
  <si>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</si>
  <si>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</si>
  <si>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</si>
  <si>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</si>
  <si>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</si>
  <si>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</si>
  <si>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</si>
  <si>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</si>
  <si>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</si>
  <si>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</si>
  <si>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</si>
  <si>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</si>
  <si>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</si>
  <si>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</si>
  <si>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</si>
  <si>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</si>
  <si>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</si>
  <si>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</si>
  <si>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</si>
  <si>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</si>
  <si>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</si>
  <si>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</si>
  <si>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</si>
  <si>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</si>
  <si>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</si>
  <si>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</si>
  <si>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</si>
  <si>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</si>
  <si>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</si>
  <si>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</si>
  <si>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</si>
  <si>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</si>
  <si>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</si>
  <si>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</si>
  <si>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</si>
  <si>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</si>
  <si>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</si>
  <si>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</si>
  <si>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</si>
  <si>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</si>
  <si>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</si>
  <si>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</si>
  <si>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</si>
  <si>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</si>
  <si>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</si>
  <si>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</si>
  <si>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</si>
  <si>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</si>
  <si>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</si>
  <si>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</si>
  <si>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</si>
  <si>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</si>
  <si>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</si>
  <si>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</si>
  <si>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</si>
  <si>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</si>
  <si>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</si>
  <si>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</si>
  <si>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</si>
  <si>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</si>
  <si>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</si>
  <si>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</si>
  <si>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</si>
  <si>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</si>
  <si>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</si>
  <si>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</si>
  <si>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</si>
  <si>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</si>
  <si>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</si>
  <si>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</si>
  <si>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</si>
  <si>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</si>
  <si>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</si>
  <si>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</si>
  <si>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</si>
  <si>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</si>
  <si>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</si>
  <si>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</si>
  <si>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</si>
  <si>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</si>
  <si>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</si>
  <si>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</si>
  <si>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</si>
  <si>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</si>
  <si>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</si>
  <si>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</si>
  <si>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</si>
  <si>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</si>
  <si>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</si>
  <si>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</si>
  <si>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</si>
  <si>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</si>
  <si>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</si>
  <si>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</si>
  <si>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</si>
  <si>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</si>
  <si>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</si>
  <si>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</si>
  <si>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</si>
  <si>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</si>
  <si>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</si>
  <si>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</si>
  <si>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</si>
  <si>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</si>
  <si>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</si>
  <si>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</si>
  <si>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</si>
  <si>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</si>
  <si>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</si>
  <si>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</si>
  <si>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</si>
  <si>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</si>
  <si>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</si>
  <si>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</si>
  <si>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</si>
  <si>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</si>
  <si>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</si>
  <si>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</si>
  <si>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</si>
  <si>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</si>
  <si>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</si>
  <si>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</si>
  <si>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</si>
  <si>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</si>
  <si>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</si>
  <si>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</si>
  <si>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</si>
  <si>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</si>
  <si>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</si>
  <si>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</si>
  <si>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</si>
  <si>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</si>
  <si>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</si>
  <si>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</si>
  <si>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</si>
  <si>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</si>
  <si>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</si>
  <si>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</si>
  <si>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</si>
  <si>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</si>
  <si>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</si>
  <si>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</si>
  <si>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</si>
  <si>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</si>
  <si>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</si>
  <si>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</si>
  <si>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</si>
  <si>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</si>
  <si>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</si>
  <si>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</si>
  <si>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</si>
  <si>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</si>
  <si>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</si>
  <si>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</si>
  <si>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</si>
  <si>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</si>
  <si>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</si>
  <si>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</si>
  <si>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</si>
  <si>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</si>
  <si>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</si>
  <si>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</si>
  <si>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</si>
  <si>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</si>
  <si>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</si>
  <si>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</si>
  <si>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</si>
  <si>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</si>
  <si>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</si>
  <si>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</si>
  <si>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</si>
  <si>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</si>
  <si>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</si>
  <si>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</si>
  <si>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</si>
  <si>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</si>
  <si>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</si>
  <si>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</si>
  <si>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</si>
  <si>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</si>
  <si>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</si>
  <si>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</si>
  <si>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</si>
  <si>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</si>
  <si>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</si>
  <si>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</si>
  <si>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</si>
  <si>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</si>
  <si>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</si>
  <si>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</si>
  <si>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</si>
  <si>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</si>
  <si>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</si>
  <si>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</si>
  <si>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</si>
  <si>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</si>
  <si>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</si>
  <si>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</si>
  <si>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</si>
  <si>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</si>
  <si>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</si>
  <si>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</si>
  <si>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</si>
  <si>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</si>
  <si>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</si>
  <si>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</si>
  <si>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</si>
  <si>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</si>
  <si>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</si>
  <si>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</si>
  <si>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</si>
  <si>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</si>
  <si>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</si>
  <si>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</si>
  <si>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</si>
  <si>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</si>
  <si>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</si>
  <si>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</si>
  <si>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</si>
  <si>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</si>
  <si>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</si>
  <si>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</si>
  <si>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</si>
  <si>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</si>
  <si>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</si>
  <si>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</si>
  <si>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</si>
  <si>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</si>
  <si>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</si>
  <si>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</si>
  <si>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</si>
  <si>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</si>
  <si>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</si>
  <si>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</si>
  <si>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</si>
  <si>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</si>
  <si>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</si>
  <si>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</si>
  <si>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</si>
  <si>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</si>
  <si>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</si>
  <si>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</si>
  <si>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</si>
  <si>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</si>
  <si>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</si>
  <si>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</si>
  <si>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</si>
  <si>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</si>
  <si>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</si>
  <si>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</si>
  <si>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</si>
  <si>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</si>
  <si>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</si>
  <si>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</si>
  <si>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</si>
  <si>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</si>
  <si>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</si>
  <si>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</si>
  <si>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</si>
  <si>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</si>
  <si>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</si>
  <si>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</si>
  <si>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</si>
  <si>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</si>
  <si>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</si>
  <si>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</si>
  <si>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</si>
  <si>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</si>
  <si>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</si>
  <si>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</si>
  <si>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</si>
  <si>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</si>
  <si>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</si>
  <si>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</si>
  <si>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</si>
  <si>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</si>
  <si>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</si>
  <si>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</si>
  <si>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</si>
  <si>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</si>
  <si>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</si>
  <si>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</si>
  <si>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</si>
  <si>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</si>
  <si>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</si>
  <si>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</si>
  <si>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</si>
  <si>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</si>
  <si>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</si>
  <si>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</si>
  <si>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</si>
  <si>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</si>
  <si>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</si>
  <si>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</si>
  <si>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</si>
  <si>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</si>
  <si>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</si>
  <si>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</si>
  <si>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</si>
  <si>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</si>
  <si>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</si>
  <si>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</si>
  <si>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</si>
  <si>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</si>
  <si>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</si>
  <si>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</si>
  <si>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</si>
  <si>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</si>
  <si>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</si>
  <si>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</si>
  <si>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</si>
  <si>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</si>
  <si>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</si>
  <si>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</si>
  <si>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</si>
  <si>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</si>
  <si>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</si>
  <si>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</si>
  <si>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</si>
  <si>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</si>
  <si>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</si>
  <si>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</si>
  <si>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</si>
  <si>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</si>
  <si>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</si>
  <si>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</si>
  <si>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</si>
  <si>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</si>
  <si>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</si>
  <si>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</si>
  <si>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</si>
  <si>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</si>
  <si>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</si>
  <si>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</si>
  <si>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</si>
  <si>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</si>
  <si>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</si>
  <si>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</si>
  <si>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</si>
  <si>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</si>
  <si>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</si>
  <si>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</si>
  <si>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</si>
  <si>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</si>
  <si>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</si>
  <si>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</si>
  <si>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</si>
  <si>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</si>
  <si>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</si>
  <si>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</si>
  <si>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</si>
  <si>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</si>
  <si>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</si>
  <si>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</si>
  <si>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</si>
  <si>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</si>
  <si>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</si>
  <si>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</si>
  <si>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</si>
  <si>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</si>
  <si>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</si>
  <si>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</si>
  <si>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</si>
  <si>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</si>
  <si>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</si>
  <si>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</si>
  <si>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</si>
  <si>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</si>
  <si>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</si>
  <si>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</si>
  <si>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</si>
  <si>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</si>
  <si>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</si>
  <si>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</si>
  <si>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</si>
  <si>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</si>
  <si>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</si>
  <si>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</si>
  <si>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</si>
  <si>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</si>
  <si>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</si>
  <si>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</si>
  <si>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</si>
  <si>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</si>
  <si>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</si>
  <si>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</si>
  <si>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</si>
  <si>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</si>
  <si>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</si>
  <si>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</si>
  <si>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</si>
  <si>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</si>
  <si>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</si>
  <si>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</si>
  <si>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</si>
  <si>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</si>
  <si>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</si>
  <si>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</si>
  <si>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</si>
  <si>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</si>
  <si>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</si>
  <si>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</si>
  <si>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</si>
  <si>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</si>
  <si>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</si>
  <si>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</si>
  <si>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</si>
  <si>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</si>
  <si>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</si>
  <si>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</si>
  <si>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</si>
  <si>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</si>
  <si>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</si>
  <si>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</si>
  <si>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</si>
  <si>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</si>
  <si>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</si>
  <si>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</si>
  <si>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</si>
  <si>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</si>
  <si>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</si>
  <si>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</si>
  <si>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</si>
  <si>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</si>
  <si>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</si>
  <si>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</si>
  <si>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</si>
  <si>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</si>
  <si>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</si>
  <si>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</si>
  <si>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</si>
  <si>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</si>
  <si>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</si>
  <si>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</si>
  <si>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</si>
  <si>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</si>
  <si>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</si>
  <si>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</si>
  <si>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</si>
  <si>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</si>
  <si>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</si>
  <si>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</si>
  <si>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</si>
  <si>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</si>
  <si>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</si>
  <si>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</si>
  <si>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</si>
  <si>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</si>
  <si>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</si>
  <si>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</si>
  <si>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</si>
  <si>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</si>
  <si>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</si>
  <si>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</si>
  <si>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</si>
  <si>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</si>
  <si>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</si>
  <si>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</si>
  <si>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</si>
  <si>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</si>
  <si>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</si>
  <si>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</si>
  <si>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</si>
  <si>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</si>
  <si>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</si>
  <si>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</si>
  <si>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</si>
  <si>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</si>
  <si>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</si>
  <si>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</si>
  <si>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</si>
  <si>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</si>
  <si>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</si>
  <si>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</si>
  <si>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</si>
  <si>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</si>
  <si>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</si>
  <si>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</si>
  <si>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</si>
  <si>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</si>
  <si>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</si>
  <si>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</si>
  <si>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</si>
  <si>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</si>
  <si>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</si>
  <si>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</si>
  <si>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</si>
  <si>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</si>
  <si>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</si>
  <si>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</si>
  <si>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</si>
  <si>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</si>
  <si>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</si>
  <si>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</si>
  <si>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</si>
  <si>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</si>
  <si>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</si>
  <si>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</si>
  <si>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</si>
  <si>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</si>
  <si>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</si>
  <si>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</si>
  <si>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</si>
  <si>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</si>
  <si>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</si>
  <si>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</si>
  <si>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</si>
  <si>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</si>
  <si>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</si>
  <si>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</si>
  <si>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</si>
  <si>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</si>
  <si>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</si>
  <si>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</si>
  <si>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</si>
  <si>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</si>
  <si>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</si>
  <si>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</si>
  <si>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</si>
  <si>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</si>
  <si>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</si>
  <si>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</si>
  <si>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</si>
  <si>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</si>
  <si>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</si>
  <si>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</si>
  <si>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</si>
  <si>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</si>
  <si>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</si>
  <si>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</si>
  <si>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</si>
  <si>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</si>
  <si>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</si>
  <si>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</si>
  <si>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</si>
  <si>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</si>
  <si>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</si>
  <si>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</si>
  <si>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</si>
  <si>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</si>
  <si>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</si>
  <si>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</si>
  <si>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</si>
  <si>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</si>
  <si>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</si>
  <si>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</si>
  <si>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</si>
  <si>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</si>
  <si>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</si>
  <si>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</si>
  <si>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</si>
  <si>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</si>
  <si>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</si>
  <si>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</si>
  <si>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</si>
  <si>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</si>
  <si>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</si>
  <si>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</si>
  <si>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</si>
  <si>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</si>
  <si>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</si>
  <si>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</si>
  <si>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</si>
  <si>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</si>
  <si>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</si>
  <si>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</si>
  <si>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</si>
  <si>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</si>
  <si>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</si>
  <si>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</si>
  <si>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</si>
  <si>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</si>
  <si>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</si>
  <si>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</si>
  <si>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</si>
  <si>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</si>
  <si>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</si>
  <si>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</si>
  <si>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</si>
  <si>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</si>
  <si>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</si>
  <si>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</si>
  <si>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</si>
  <si>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</si>
  <si>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</si>
  <si>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</si>
  <si>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</si>
  <si>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</si>
  <si>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</si>
  <si>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</si>
  <si>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</si>
  <si>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</si>
  <si>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</si>
  <si>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</si>
  <si>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</si>
  <si>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</si>
  <si>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</si>
  <si>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</si>
  <si>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</si>
  <si>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</si>
  <si>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</si>
  <si>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</si>
  <si>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</si>
  <si>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</si>
  <si>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</si>
  <si>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</si>
  <si>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</si>
  <si>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</si>
  <si>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</si>
  <si>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</si>
  <si>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</si>
  <si>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</si>
  <si>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</si>
  <si>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</si>
  <si>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</si>
  <si>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</si>
  <si>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</si>
  <si>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</si>
  <si>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</si>
  <si>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</si>
  <si>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</si>
  <si>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</si>
  <si>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</si>
  <si>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</si>
  <si>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</si>
  <si>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</si>
  <si>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</si>
  <si>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</si>
  <si>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</si>
  <si>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</si>
  <si>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</si>
  <si>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</si>
  <si>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</si>
  <si>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</si>
  <si>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</si>
  <si>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</si>
  <si>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</si>
  <si>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</si>
  <si>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</si>
  <si>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</si>
  <si>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</si>
  <si>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</si>
  <si>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</si>
  <si>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</si>
  <si>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</si>
  <si>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</si>
  <si>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</si>
  <si>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</si>
  <si>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</si>
  <si>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</si>
  <si>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</si>
  <si>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</si>
  <si>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</si>
  <si>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</si>
  <si>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</si>
  <si>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</si>
  <si>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</si>
  <si>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</si>
  <si>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</si>
  <si>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</si>
  <si>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</si>
  <si>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</si>
  <si>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</si>
  <si>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</si>
  <si>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</si>
  <si>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</si>
  <si>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</si>
  <si>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</si>
  <si>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</si>
  <si>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</si>
  <si>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</si>
  <si>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</si>
  <si>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</si>
  <si>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</si>
  <si>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</si>
  <si>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</si>
  <si>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</si>
  <si>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</si>
  <si>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</si>
  <si>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</si>
  <si>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</si>
  <si>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</si>
  <si>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</si>
  <si>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</si>
  <si>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</si>
  <si>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</si>
  <si>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</si>
  <si>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</si>
  <si>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</si>
  <si>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</si>
  <si>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</si>
  <si>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</si>
  <si>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</si>
  <si>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</si>
  <si>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</si>
  <si>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</si>
  <si>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</si>
  <si>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</si>
  <si>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</si>
  <si>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</si>
  <si>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</si>
  <si>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</si>
  <si>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</si>
  <si>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</si>
  <si>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</si>
  <si>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</si>
  <si>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</si>
  <si>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</si>
  <si>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</si>
  <si>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</si>
  <si>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</si>
  <si>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</si>
  <si>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</si>
  <si>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</si>
  <si>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</si>
  <si>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</si>
  <si>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</si>
  <si>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</si>
  <si>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</si>
  <si>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</si>
  <si>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</si>
  <si>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</si>
  <si>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</si>
  <si>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</si>
  <si>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</si>
  <si>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</si>
  <si>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</si>
  <si>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</si>
  <si>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</si>
  <si>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</si>
  <si>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</si>
  <si>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</si>
  <si>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</si>
  <si>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</si>
  <si>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</si>
  <si>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</si>
  <si>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</si>
  <si>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</si>
  <si>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</si>
  <si>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</si>
  <si>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</si>
  <si>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</si>
  <si>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</si>
  <si>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</si>
  <si>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</si>
  <si>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</si>
  <si>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</si>
  <si>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</si>
  <si>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</si>
  <si>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</si>
  <si>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</si>
  <si>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</si>
  <si>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</si>
  <si>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</si>
  <si>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</si>
  <si>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</si>
  <si>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</si>
  <si>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</si>
  <si>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</si>
  <si>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</si>
  <si>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</si>
  <si>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</si>
  <si>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</si>
  <si>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</si>
  <si>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</si>
  <si>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</si>
  <si>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</si>
  <si>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</si>
  <si>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</si>
  <si>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</si>
  <si>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</si>
  <si>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</si>
  <si>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</si>
  <si>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</si>
  <si>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</si>
  <si>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</si>
  <si>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</si>
  <si>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</si>
  <si>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</si>
  <si>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</si>
  <si>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</si>
  <si>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</si>
  <si>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</si>
  <si>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</si>
  <si>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</si>
  <si>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</si>
  <si>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</si>
  <si>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</si>
  <si>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</si>
  <si>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</si>
  <si>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</si>
  <si>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</si>
  <si>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</si>
  <si>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</si>
  <si>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</si>
  <si>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</si>
  <si>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</si>
  <si>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</si>
  <si>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</si>
  <si>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</si>
  <si>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</si>
  <si>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</si>
  <si>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</si>
  <si>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</si>
  <si>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</si>
  <si>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</si>
  <si>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</si>
  <si>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</si>
  <si>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</si>
  <si>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</si>
  <si>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</si>
  <si>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</si>
  <si>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</si>
  <si>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</si>
  <si>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</si>
  <si>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</si>
  <si>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</si>
  <si>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</si>
  <si>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</si>
  <si>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</si>
  <si>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</si>
  <si>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</si>
  <si>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</si>
  <si>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</si>
  <si>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</si>
  <si>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</si>
  <si>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</si>
  <si>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</si>
  <si>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</si>
  <si>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</si>
  <si>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</si>
  <si>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</si>
  <si>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</si>
  <si>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</si>
  <si>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</si>
  <si>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</si>
  <si>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</si>
  <si>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</si>
  <si>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</si>
  <si>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</si>
  <si>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</si>
  <si>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</si>
  <si>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</si>
  <si>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</si>
  <si>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</si>
  <si>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</si>
  <si>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</si>
  <si>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</si>
  <si>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</si>
  <si>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</si>
  <si>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</si>
  <si>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</si>
  <si>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</si>
  <si>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</si>
  <si>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</si>
  <si>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</si>
  <si>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</si>
  <si>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</si>
  <si>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</si>
  <si>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</si>
  <si>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</si>
  <si>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</si>
  <si>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</si>
  <si>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</si>
  <si>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</si>
  <si>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</si>
  <si>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</si>
  <si>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</si>
  <si>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</si>
  <si>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</si>
  <si>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</si>
  <si>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</si>
  <si>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</si>
  <si>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</si>
  <si>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</si>
  <si>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</si>
  <si>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</si>
  <si>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</si>
  <si>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</si>
  <si>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</si>
  <si>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</si>
  <si>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</si>
  <si>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</si>
  <si>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</si>
  <si>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</si>
  <si>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</si>
  <si>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</si>
  <si>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</si>
  <si>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</si>
  <si>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</si>
  <si>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</si>
  <si>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</si>
  <si>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</si>
  <si>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</si>
  <si>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</si>
  <si>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</si>
  <si>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</si>
  <si>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</si>
  <si>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</si>
  <si>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</si>
  <si>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</si>
  <si>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</si>
  <si>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</si>
  <si>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</si>
  <si>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</si>
  <si>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</si>
  <si>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</si>
  <si>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</si>
  <si>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</si>
  <si>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</si>
  <si>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</si>
  <si>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</si>
  <si>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</si>
  <si>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</si>
  <si>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</si>
  <si>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</si>
  <si>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</si>
  <si>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</si>
  <si>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</si>
  <si>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</si>
  <si>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</si>
  <si>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</si>
  <si>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</si>
  <si>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</si>
  <si>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</si>
  <si>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</si>
  <si>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</si>
  <si>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</si>
  <si>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</si>
  <si>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</si>
  <si>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</si>
  <si>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</si>
  <si>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</si>
  <si>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</si>
  <si>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</si>
  <si>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</si>
  <si>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</si>
  <si>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</si>
  <si>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</si>
  <si>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</si>
  <si>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</si>
  <si>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</si>
  <si>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</si>
  <si>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</si>
  <si>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</si>
  <si>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</si>
  <si>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</si>
  <si>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</si>
  <si>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</si>
  <si>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</si>
  <si>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</si>
  <si>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</si>
  <si>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</si>
  <si>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</si>
  <si>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</si>
  <si>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</si>
  <si>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</si>
  <si>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</si>
  <si>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</si>
  <si>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</si>
  <si>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</si>
  <si>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</si>
  <si>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</si>
  <si>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</si>
  <si>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</si>
  <si>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</si>
  <si>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</si>
  <si>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</si>
  <si>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</si>
  <si>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</si>
  <si>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</si>
  <si>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</si>
  <si>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</si>
  <si>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</si>
  <si>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</si>
  <si>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</si>
  <si>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</si>
  <si>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</si>
  <si>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</si>
  <si>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</si>
  <si>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</si>
  <si>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</si>
  <si>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</si>
  <si>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</si>
  <si>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</si>
  <si>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</si>
  <si>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</si>
  <si>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</si>
  <si>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</si>
  <si>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</si>
  <si>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</si>
  <si>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</si>
  <si>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</si>
  <si>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</si>
  <si>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</si>
  <si>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</si>
  <si>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</si>
  <si>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</si>
  <si>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</si>
  <si>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</si>
  <si>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</si>
  <si>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</si>
  <si>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</si>
  <si>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</si>
  <si>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</si>
  <si>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</si>
  <si>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</si>
  <si>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</si>
  <si>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</si>
  <si>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</si>
  <si>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</si>
  <si>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</si>
  <si>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</si>
  <si>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</si>
  <si>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</si>
  <si>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</si>
  <si>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</si>
  <si>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</si>
  <si>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</si>
  <si>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</si>
  <si>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</si>
  <si>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</si>
  <si>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</si>
  <si>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</si>
  <si>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</si>
  <si>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</si>
  <si>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</si>
  <si>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</si>
  <si>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</si>
  <si>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</si>
  <si>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</si>
  <si>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</si>
  <si>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</si>
  <si>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</si>
  <si>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</si>
  <si>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</si>
  <si>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</si>
  <si>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</si>
  <si>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</si>
  <si>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</si>
  <si>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</si>
  <si>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</si>
  <si>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</si>
  <si>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</si>
  <si>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</si>
  <si>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</si>
  <si>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</si>
  <si>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</si>
  <si>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</si>
  <si>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</si>
  <si>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</si>
  <si>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</si>
  <si>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</si>
  <si>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</si>
  <si>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</si>
  <si>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</si>
  <si>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</si>
  <si>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</si>
  <si>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</si>
  <si>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</si>
  <si>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</si>
  <si>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</si>
  <si>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</si>
  <si>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</si>
  <si>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</si>
  <si>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</si>
  <si>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</si>
  <si>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</si>
  <si>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</si>
  <si>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</si>
  <si>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</si>
  <si>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</si>
  <si>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</si>
  <si>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</si>
  <si>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</si>
  <si>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</si>
  <si>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</si>
  <si>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</si>
  <si>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</si>
  <si>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</si>
  <si>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</si>
  <si>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</si>
  <si>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</si>
  <si>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</si>
  <si>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</si>
  <si>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</si>
  <si>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</si>
  <si>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</si>
  <si>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</si>
  <si>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</si>
  <si>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</si>
  <si>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</si>
  <si>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</si>
  <si>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</si>
  <si>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</si>
  <si>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</si>
  <si>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</si>
  <si>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</si>
  <si>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</si>
  <si>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</si>
  <si>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</si>
  <si>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</si>
  <si>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</si>
  <si>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</si>
  <si>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</si>
  <si>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</si>
  <si>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</si>
  <si>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</si>
  <si>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</si>
  <si>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</si>
  <si>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</si>
  <si>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</si>
  <si>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</si>
  <si>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</si>
  <si>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</si>
  <si>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</si>
  <si>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</si>
  <si>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</si>
  <si>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</si>
  <si>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</si>
  <si>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</si>
  <si>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</si>
  <si>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</si>
  <si>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</si>
  <si>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</si>
  <si>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</si>
  <si>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</si>
  <si>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</si>
  <si>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</si>
  <si>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</si>
  <si>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</si>
  <si>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</si>
  <si>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</si>
  <si>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</si>
  <si>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</si>
  <si>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</si>
  <si>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</si>
  <si>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</si>
  <si>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</si>
  <si>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</si>
  <si>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</si>
  <si>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</si>
  <si>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</si>
  <si>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</si>
  <si>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</si>
  <si>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</si>
  <si>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</si>
  <si>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</si>
  <si>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</si>
  <si>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</si>
  <si>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</si>
  <si>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</si>
  <si>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</si>
  <si>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</si>
  <si>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</si>
  <si>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</si>
  <si>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</si>
  <si>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</si>
  <si>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</si>
  <si>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</si>
  <si>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</si>
  <si>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</si>
  <si>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</si>
  <si>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</si>
  <si>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</si>
  <si>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</si>
  <si>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</si>
  <si>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</si>
  <si>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</si>
  <si>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</si>
  <si>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</si>
  <si>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</si>
  <si>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</si>
  <si>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</si>
  <si>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</si>
  <si>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</si>
  <si>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</si>
  <si>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</si>
  <si>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</si>
  <si>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</si>
  <si>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</si>
  <si>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</si>
  <si>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</si>
  <si>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</si>
  <si>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</si>
  <si>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</si>
  <si>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</si>
  <si>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</si>
  <si>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</si>
  <si>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</si>
  <si>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</si>
  <si>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</si>
  <si>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</si>
  <si>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</si>
  <si>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</si>
  <si>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</si>
  <si>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</si>
  <si>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</si>
  <si>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</si>
  <si>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</si>
  <si>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</si>
  <si>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</si>
  <si>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</si>
  <si>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</si>
  <si>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</si>
  <si>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</si>
  <si>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</si>
  <si>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</si>
  <si>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</si>
  <si>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</si>
  <si>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</si>
  <si>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</si>
  <si>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</si>
  <si>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</si>
  <si>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</si>
  <si>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</si>
  <si>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</si>
  <si>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</si>
  <si>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</si>
  <si>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</si>
  <si>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</si>
  <si>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</si>
  <si>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</si>
  <si>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</si>
  <si>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</si>
  <si>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</si>
  <si>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</si>
  <si>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</si>
  <si>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</si>
  <si>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</si>
  <si>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</si>
  <si>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</si>
  <si>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</si>
  <si>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</si>
  <si>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</si>
  <si>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</si>
  <si>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</si>
  <si>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</si>
  <si>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</si>
  <si>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</si>
  <si>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</si>
  <si>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</si>
  <si>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</si>
  <si>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</si>
  <si>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</si>
  <si>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</si>
  <si>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</si>
  <si>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</si>
  <si>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</si>
  <si>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</si>
  <si>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</si>
  <si>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</si>
  <si>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</si>
  <si>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</si>
  <si>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</si>
  <si>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</si>
  <si>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</si>
  <si>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</si>
  <si>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</si>
  <si>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</si>
  <si>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</si>
  <si>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</si>
  <si>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</si>
  <si>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</si>
  <si>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</si>
  <si>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</si>
  <si>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</si>
  <si>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</si>
  <si>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</si>
  <si>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</si>
  <si>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</si>
  <si>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</si>
  <si>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</si>
  <si>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</si>
  <si>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</si>
  <si>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</si>
  <si>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</si>
  <si>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</si>
  <si>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</si>
  <si>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</si>
  <si>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</si>
  <si>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</si>
  <si>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</si>
  <si>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</si>
  <si>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</si>
  <si>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</si>
  <si>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</si>
  <si>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</si>
  <si>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</si>
  <si>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</si>
  <si>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</si>
  <si>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</si>
  <si>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</si>
  <si>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</si>
  <si>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</si>
  <si>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</si>
  <si>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</si>
  <si>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</si>
  <si>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</si>
  <si>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</si>
  <si>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</si>
  <si>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</si>
  <si>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</si>
  <si>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</si>
  <si>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</si>
  <si>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</si>
  <si>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</si>
  <si>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</si>
  <si>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</si>
  <si>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</si>
  <si>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</si>
  <si>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</si>
  <si>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</si>
  <si>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</si>
  <si>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</si>
  <si>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</si>
  <si>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</si>
  <si>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</si>
  <si>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</si>
  <si>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</si>
  <si>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</si>
  <si>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</si>
  <si>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</si>
  <si>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</si>
  <si>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</si>
  <si>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</si>
  <si>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</si>
  <si>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</si>
  <si>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</si>
  <si>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</si>
  <si>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</si>
  <si>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</si>
  <si>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</si>
  <si>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</si>
  <si>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</si>
  <si>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</si>
  <si>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</si>
  <si>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</si>
  <si>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</si>
  <si>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</si>
  <si>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</si>
  <si>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</si>
  <si>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</si>
  <si>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</si>
  <si>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</si>
  <si>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</si>
  <si>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</si>
  <si>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</si>
  <si>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</si>
  <si>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</si>
  <si>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</si>
  <si>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</si>
  <si>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</si>
  <si>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</si>
  <si>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</si>
  <si>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</si>
  <si>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</si>
  <si>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</si>
  <si>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</si>
  <si>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</si>
  <si>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</si>
  <si>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</si>
  <si>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</si>
  <si>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</si>
  <si>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</si>
  <si>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</si>
  <si>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</si>
  <si>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</si>
  <si>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</si>
  <si>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</si>
  <si>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</si>
  <si>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</si>
  <si>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</si>
  <si>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</si>
  <si>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</si>
  <si>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</si>
  <si>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</si>
  <si>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</si>
  <si>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</si>
  <si>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</si>
  <si>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</si>
  <si>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</si>
  <si>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</si>
  <si>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</si>
  <si>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</si>
  <si>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</si>
  <si>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</si>
  <si>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</si>
  <si>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</si>
  <si>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</si>
  <si>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</si>
  <si>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</si>
  <si>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</si>
  <si>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</si>
  <si>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</si>
  <si>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</si>
  <si>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</si>
  <si>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</si>
  <si>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</si>
  <si>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</si>
  <si>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</si>
  <si>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</si>
  <si>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</si>
  <si>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</si>
  <si>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</si>
  <si>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</si>
  <si>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</si>
  <si>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</si>
  <si>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</si>
  <si>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</si>
  <si>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</si>
  <si>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</si>
  <si>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</si>
  <si>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</si>
  <si>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</si>
  <si>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</si>
  <si>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</si>
  <si>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</si>
  <si>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</si>
  <si>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</si>
  <si>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</si>
  <si>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</si>
  <si>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</si>
  <si>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</si>
  <si>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</si>
  <si>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</si>
  <si>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</si>
  <si>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</si>
  <si>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</si>
  <si>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</si>
  <si>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</si>
  <si>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</si>
  <si>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</si>
  <si>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</si>
  <si>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</si>
  <si>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</si>
  <si>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</si>
  <si>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</si>
  <si>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</si>
  <si>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</si>
  <si>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</si>
  <si>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</si>
  <si>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</si>
  <si>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</si>
  <si>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</si>
  <si>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</si>
  <si>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</si>
  <si>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</si>
  <si>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</si>
  <si>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</si>
  <si>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</si>
  <si>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</si>
  <si>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</si>
  <si>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</si>
  <si>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</si>
  <si>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</si>
  <si>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</si>
  <si>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</si>
  <si>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</si>
  <si>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</si>
  <si>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</si>
  <si>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</si>
  <si>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</si>
  <si>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</si>
  <si>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</si>
  <si>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</si>
  <si>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</si>
  <si>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</si>
  <si>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</si>
  <si>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</si>
  <si>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</si>
  <si>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</si>
  <si>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</si>
  <si>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</si>
  <si>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</si>
  <si>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</si>
  <si>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</si>
  <si>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</si>
  <si>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</si>
  <si>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</si>
  <si>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</si>
  <si>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</si>
  <si>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</si>
  <si>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</si>
  <si>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</si>
  <si>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</si>
  <si>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</si>
  <si>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</si>
  <si>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</si>
  <si>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</si>
  <si>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</si>
  <si>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</si>
  <si>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</si>
  <si>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</si>
  <si>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</si>
  <si>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</si>
  <si>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</si>
  <si>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</si>
  <si>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</si>
  <si>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</si>
  <si>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</si>
  <si>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</si>
  <si>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</si>
  <si>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</si>
  <si>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</si>
  <si>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</si>
  <si>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</si>
  <si>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</si>
  <si>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</si>
  <si>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</si>
  <si>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</si>
  <si>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</si>
  <si>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</si>
  <si>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</si>
  <si>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</si>
  <si>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</si>
  <si>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</si>
  <si>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</si>
  <si>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</si>
  <si>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</si>
  <si>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</si>
  <si>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</si>
  <si>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</si>
  <si>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</si>
  <si>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</si>
  <si>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</si>
  <si>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</si>
  <si>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</si>
  <si>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</si>
  <si>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</si>
  <si>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</si>
  <si>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</si>
  <si>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</si>
  <si>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</si>
  <si>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</si>
  <si>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</si>
  <si>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</si>
  <si>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</si>
  <si>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</si>
  <si>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</si>
  <si>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</si>
  <si>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</si>
  <si>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</si>
  <si>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</si>
  <si>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</si>
  <si>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</si>
  <si>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</si>
  <si>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</si>
  <si>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</si>
  <si>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</si>
  <si>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</si>
  <si>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</si>
  <si>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</si>
  <si>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</si>
  <si>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</si>
  <si>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</si>
  <si>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</si>
  <si>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</si>
  <si>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</si>
  <si>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</si>
  <si>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</si>
  <si>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</si>
  <si>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</si>
  <si>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</si>
  <si>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</si>
  <si>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</si>
  <si>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</si>
  <si>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</si>
  <si>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</si>
  <si>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</si>
  <si>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</si>
  <si>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</si>
  <si>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</si>
  <si>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</si>
  <si>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</si>
  <si>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</si>
  <si>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</si>
  <si>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</si>
  <si>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</si>
  <si>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</si>
  <si>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</si>
  <si>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</si>
  <si>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</si>
  <si>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</si>
  <si>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</si>
  <si>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</si>
  <si>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</si>
  <si>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</si>
  <si>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</si>
  <si>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</si>
  <si>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</si>
  <si>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</si>
  <si>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</si>
  <si>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</si>
  <si>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</si>
  <si>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</si>
  <si>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</si>
  <si>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</si>
  <si>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</si>
  <si>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</si>
  <si>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</si>
  <si>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</si>
  <si>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</si>
  <si>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</si>
  <si>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</si>
  <si>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</si>
  <si>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</si>
  <si>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</si>
  <si>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</si>
  <si>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</si>
  <si>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</si>
  <si>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</si>
  <si>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</si>
  <si>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</si>
  <si>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</si>
  <si>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</si>
  <si>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</si>
  <si>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</si>
  <si>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</si>
  <si>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</si>
  <si>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</si>
  <si>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</si>
  <si>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</si>
  <si>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</si>
  <si>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</si>
  <si>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</si>
  <si>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</si>
  <si>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</si>
  <si>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</si>
  <si>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</si>
  <si>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</si>
  <si>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</si>
  <si>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</si>
  <si>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</si>
  <si>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</si>
  <si>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</si>
  <si>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</si>
  <si>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</si>
  <si>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</si>
  <si>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</si>
  <si>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</si>
  <si>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</si>
  <si>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</si>
  <si>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</si>
  <si>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</si>
  <si>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</si>
  <si>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</si>
  <si>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</si>
  <si>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</si>
  <si>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</si>
  <si>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</si>
  <si>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</si>
  <si>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</si>
  <si>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</si>
  <si>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</si>
  <si>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</si>
  <si>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</si>
  <si>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</si>
  <si>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</si>
  <si>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</si>
  <si>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</si>
  <si>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</si>
  <si>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</si>
  <si>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</si>
  <si>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</si>
  <si>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</si>
  <si>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</si>
  <si>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</si>
  <si>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</si>
  <si>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</si>
  <si>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</si>
  <si>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</si>
  <si>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</si>
  <si>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</si>
  <si>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</si>
  <si>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</si>
  <si>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</si>
  <si>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</si>
  <si>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</si>
  <si>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</si>
  <si>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</si>
  <si>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</si>
  <si>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</si>
  <si>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</si>
  <si>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</si>
  <si>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</si>
  <si>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</si>
  <si>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</si>
  <si>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</si>
  <si>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</si>
  <si>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</si>
  <si>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</si>
  <si>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</si>
  <si>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</si>
  <si>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</si>
  <si>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</si>
  <si>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</si>
  <si>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</si>
  <si>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</si>
  <si>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</si>
  <si>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</si>
  <si>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</si>
  <si>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</si>
  <si>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</si>
  <si>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</si>
  <si>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</si>
  <si>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</si>
  <si>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</si>
  <si>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</si>
  <si>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</si>
  <si>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</si>
  <si>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</si>
  <si>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</si>
  <si>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</si>
  <si>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</si>
  <si>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</si>
  <si>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</si>
  <si>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</si>
  <si>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</si>
  <si>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</si>
  <si>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</si>
  <si>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</si>
  <si>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</si>
  <si>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</si>
  <si>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</si>
  <si>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</si>
  <si>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</si>
  <si>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</si>
  <si>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</si>
  <si>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</si>
  <si>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</si>
  <si>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</si>
  <si>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</si>
  <si>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</si>
  <si>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</si>
  <si>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</si>
  <si>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</si>
  <si>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</si>
  <si>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</si>
  <si>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</si>
  <si>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</si>
  <si>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</si>
  <si>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</si>
  <si>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</si>
  <si>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</si>
  <si>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</si>
  <si>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</si>
  <si>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</si>
  <si>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</si>
  <si>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</si>
  <si>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</si>
  <si>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</si>
  <si>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</si>
  <si>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</si>
  <si>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</si>
  <si>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</si>
  <si>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</si>
  <si>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</si>
  <si>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</si>
  <si>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</si>
  <si>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</si>
  <si>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</si>
  <si>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</si>
  <si>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</si>
  <si>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</si>
  <si>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</si>
  <si>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</si>
  <si>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</si>
  <si>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</si>
  <si>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</si>
  <si>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</si>
  <si>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</si>
  <si>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</si>
  <si>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</si>
  <si>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</si>
  <si>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</si>
  <si>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</si>
  <si>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</si>
  <si>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</si>
  <si>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</si>
  <si>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</si>
  <si>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</si>
  <si>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</si>
  <si>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</si>
  <si>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</si>
  <si>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</si>
  <si>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</si>
  <si>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</si>
  <si>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</si>
  <si>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</si>
  <si>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</si>
  <si>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</si>
  <si>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</si>
  <si>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</si>
  <si>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</si>
  <si>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</si>
  <si>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</si>
  <si>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</si>
  <si>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</si>
  <si>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</si>
  <si>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</si>
  <si>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</si>
  <si>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</si>
  <si>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</si>
  <si>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</si>
  <si>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</si>
  <si>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</si>
  <si>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</si>
  <si>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</si>
  <si>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</si>
  <si>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</si>
  <si>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</si>
  <si>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</si>
  <si>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</si>
  <si>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</si>
  <si>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</si>
  <si>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</si>
  <si>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</si>
  <si>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</si>
  <si>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</si>
  <si>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</si>
  <si>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</si>
  <si>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</si>
  <si>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</si>
  <si>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</si>
  <si>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</si>
  <si>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</si>
  <si>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</si>
  <si>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</si>
  <si>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</si>
  <si>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</si>
  <si>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</si>
  <si>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</si>
  <si>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</si>
  <si>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</si>
  <si>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</si>
  <si>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</si>
  <si>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</si>
  <si>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</si>
  <si>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</si>
  <si>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</si>
  <si>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</si>
  <si>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</si>
  <si>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</si>
  <si>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</si>
  <si>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</si>
  <si>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</si>
  <si>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</si>
  <si>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</si>
  <si>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</si>
  <si>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</si>
  <si>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</si>
  <si>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</si>
  <si>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</si>
  <si>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</si>
  <si>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</si>
  <si>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</si>
  <si>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</si>
  <si>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</si>
  <si>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</si>
  <si>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</si>
  <si>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</si>
  <si>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</si>
  <si>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</si>
  <si>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</si>
  <si>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</si>
  <si>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</si>
  <si>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</si>
  <si>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</si>
  <si>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</si>
  <si>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</si>
  <si>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</si>
  <si>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</si>
  <si>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</si>
  <si>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</si>
  <si>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</si>
  <si>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</si>
  <si>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</si>
  <si>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</si>
  <si>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</si>
  <si>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</si>
  <si>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</si>
  <si>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</si>
  <si>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</si>
  <si>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</si>
  <si>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</si>
  <si>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</si>
  <si>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</si>
  <si>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</si>
  <si>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</si>
  <si>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</si>
  <si>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</si>
  <si>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</si>
  <si>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</si>
  <si>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</si>
  <si>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</si>
  <si>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</si>
  <si>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</si>
  <si>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</si>
  <si>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</si>
  <si>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</si>
  <si>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</si>
  <si>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</si>
  <si>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</si>
  <si>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</si>
  <si>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</si>
  <si>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</si>
  <si>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</si>
  <si>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</si>
  <si>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</si>
  <si>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</si>
  <si>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</si>
  <si>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</si>
  <si>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</si>
  <si>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</si>
  <si>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</si>
  <si>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</si>
  <si>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</si>
  <si>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</si>
  <si>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</si>
  <si>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</si>
  <si>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</si>
  <si>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</si>
  <si>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</si>
  <si>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</si>
  <si>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</si>
  <si>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</si>
  <si>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</si>
  <si>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</si>
  <si>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</si>
  <si>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</si>
  <si>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</si>
  <si>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</si>
  <si>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</si>
  <si>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</si>
  <si>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</si>
  <si>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</si>
  <si>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</si>
  <si>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</si>
  <si>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</si>
  <si>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</si>
  <si>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</si>
  <si>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</si>
  <si>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</si>
  <si>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</si>
  <si>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</si>
  <si>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</si>
  <si>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</si>
  <si>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</si>
  <si>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</si>
  <si>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</si>
  <si>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</si>
  <si>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</si>
  <si>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</si>
  <si>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</si>
  <si>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</si>
  <si>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</si>
  <si>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</si>
  <si>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</si>
  <si>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</si>
  <si>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</si>
  <si>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</si>
  <si>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</si>
  <si>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</si>
  <si>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</si>
  <si>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</si>
  <si>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</si>
  <si>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</si>
  <si>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</si>
  <si>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</si>
  <si>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</si>
  <si>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</si>
  <si>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</si>
  <si>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</si>
  <si>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</si>
  <si>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</si>
  <si>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</si>
  <si>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</si>
  <si>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</si>
  <si>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</si>
  <si>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</si>
  <si>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</si>
  <si>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</si>
  <si>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</si>
  <si>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</si>
  <si>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</si>
  <si>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</si>
  <si>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</si>
  <si>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</si>
  <si>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</si>
  <si>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</si>
  <si>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</si>
  <si>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</si>
  <si>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</si>
  <si>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</si>
  <si>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</si>
  <si>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</si>
  <si>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</si>
  <si>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</si>
  <si>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</si>
  <si>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</si>
  <si>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</si>
  <si>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</si>
  <si>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</si>
  <si>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</si>
  <si>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</si>
  <si>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</si>
  <si>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</si>
  <si>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</si>
  <si>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</si>
  <si>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</si>
  <si>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</si>
  <si>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</si>
  <si>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</si>
  <si>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</si>
  <si>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</si>
  <si>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</si>
  <si>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</si>
  <si>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</si>
  <si>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</si>
  <si>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</si>
  <si>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</si>
  <si>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</si>
  <si>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</si>
  <si>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</si>
  <si>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</si>
  <si>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</si>
  <si>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</si>
  <si>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</si>
  <si>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</si>
  <si>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</si>
  <si>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</si>
  <si>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</si>
  <si>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</si>
  <si>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</si>
  <si>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</si>
  <si>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</si>
  <si>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</si>
  <si>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</si>
  <si>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</si>
  <si>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</si>
  <si>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</si>
  <si>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</si>
  <si>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</si>
  <si>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</si>
  <si>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</si>
  <si>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</si>
  <si>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</si>
  <si>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</si>
  <si>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</si>
  <si>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</si>
  <si>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</si>
  <si>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</si>
  <si>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</si>
  <si>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</si>
  <si>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</si>
  <si>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</si>
  <si>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</si>
  <si>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</si>
  <si>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</si>
  <si>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</si>
  <si>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</si>
  <si>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</si>
  <si>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</si>
  <si>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</si>
  <si>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</si>
  <si>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</si>
  <si>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</si>
  <si>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</si>
  <si>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</si>
  <si>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</si>
  <si>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</si>
  <si>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</si>
  <si>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</si>
  <si>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</si>
  <si>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</si>
  <si>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</si>
  <si>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</si>
  <si>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</si>
  <si>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</si>
  <si>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</si>
  <si>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</si>
  <si>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</si>
  <si>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</si>
  <si>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</si>
  <si>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</si>
  <si>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</si>
  <si>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</si>
  <si>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</si>
  <si>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</si>
  <si>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</si>
  <si>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</si>
  <si>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</si>
  <si>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</si>
  <si>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</si>
  <si>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</si>
  <si>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</si>
  <si>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</si>
  <si>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</si>
  <si>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</si>
  <si>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</si>
  <si>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</si>
  <si>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</si>
  <si>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</si>
  <si>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</si>
  <si>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</si>
  <si>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</si>
  <si>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</si>
  <si>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</si>
  <si>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</si>
  <si>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</si>
  <si>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</si>
  <si>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</si>
  <si>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</si>
  <si>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</si>
  <si>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</si>
  <si>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</si>
  <si>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</si>
  <si>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</si>
  <si>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</si>
  <si>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</si>
  <si>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</si>
  <si>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</si>
  <si>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</si>
  <si>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</si>
  <si>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</si>
  <si>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</si>
  <si>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</si>
  <si>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</si>
  <si>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</si>
  <si>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</si>
  <si>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</si>
  <si>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</si>
  <si>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</si>
  <si>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</si>
  <si>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</si>
  <si>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</si>
  <si>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</si>
  <si>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</si>
  <si>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</si>
  <si>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</si>
  <si>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</si>
  <si>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</si>
  <si>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</si>
  <si>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</si>
  <si>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</si>
  <si>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</si>
  <si>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</si>
  <si>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</si>
  <si>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</si>
  <si>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</si>
  <si>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</si>
  <si>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</si>
  <si>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</si>
  <si>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</si>
  <si>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</si>
  <si>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</si>
  <si>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</si>
  <si>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</si>
  <si>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</si>
  <si>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</si>
  <si>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</si>
  <si>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</si>
  <si>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</si>
  <si>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</si>
  <si>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</si>
  <si>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</si>
  <si>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</si>
  <si>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</si>
  <si>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</si>
  <si>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</si>
  <si>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</si>
  <si>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</si>
  <si>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</si>
  <si>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</si>
  <si>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</si>
  <si>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</si>
  <si>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</si>
  <si>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</si>
  <si>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</si>
  <si>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</si>
  <si>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</si>
  <si>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</si>
  <si>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</si>
  <si>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</si>
  <si>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</si>
  <si>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</si>
  <si>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</si>
  <si>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</si>
  <si>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</si>
  <si>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</si>
  <si>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</si>
  <si>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</si>
  <si>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</si>
  <si>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</si>
  <si>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</si>
  <si>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</si>
  <si>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</si>
  <si>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</si>
  <si>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</si>
  <si>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</si>
  <si>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</si>
  <si>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</si>
  <si>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</si>
  <si>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</si>
  <si>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</si>
  <si>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</si>
  <si>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</si>
  <si>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</si>
  <si>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</si>
  <si>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</si>
  <si>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</si>
  <si>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</si>
  <si>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</si>
  <si>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</si>
  <si>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</si>
  <si>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</si>
  <si>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</si>
  <si>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</si>
  <si>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</si>
  <si>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</si>
  <si>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</si>
  <si>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</si>
  <si>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</si>
  <si>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</si>
  <si>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</si>
  <si>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</si>
  <si>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</si>
  <si>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</si>
  <si>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</si>
  <si>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</si>
  <si>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</si>
  <si>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</si>
  <si>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</si>
  <si>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</si>
  <si>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</si>
  <si>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</si>
  <si>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</si>
  <si>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</si>
  <si>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</si>
  <si>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</si>
  <si>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</si>
  <si>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</si>
  <si>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</si>
  <si>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</si>
  <si>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</si>
  <si>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</si>
  <si>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</si>
  <si>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</si>
  <si>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</si>
  <si>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</si>
  <si>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</si>
  <si>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</si>
  <si>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</si>
  <si>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</si>
  <si>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</si>
  <si>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</si>
  <si>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</si>
  <si>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</si>
  <si>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</si>
  <si>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</si>
  <si>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</si>
  <si>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</si>
  <si>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</si>
  <si>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</si>
  <si>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</si>
  <si>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</si>
  <si>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</si>
  <si>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</si>
  <si>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</si>
  <si>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</si>
  <si>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</si>
  <si>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</si>
  <si>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</si>
  <si>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</si>
  <si>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</si>
  <si>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</si>
  <si>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</si>
  <si>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</si>
  <si>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</si>
  <si>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</si>
  <si>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</si>
  <si>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</si>
  <si>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</si>
  <si>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</si>
  <si>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</si>
  <si>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</si>
  <si>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</si>
  <si>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</si>
  <si>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</si>
  <si>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</si>
  <si>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</si>
  <si>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</si>
  <si>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</si>
  <si>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</si>
  <si>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</si>
  <si>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</si>
  <si>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</si>
  <si>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</si>
  <si>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</si>
  <si>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</si>
  <si>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</si>
  <si>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</si>
  <si>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</si>
  <si>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</si>
  <si>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</si>
  <si>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</si>
  <si>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</si>
  <si>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</si>
  <si>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</si>
  <si>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</si>
  <si>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</si>
  <si>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</si>
  <si>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</si>
  <si>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</si>
  <si>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</si>
  <si>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</si>
  <si>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</si>
  <si>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</si>
  <si>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</si>
  <si>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</si>
  <si>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</si>
  <si>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</si>
  <si>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</si>
  <si>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</si>
  <si>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</si>
  <si>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</si>
  <si>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</si>
  <si>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</si>
  <si>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</si>
  <si>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</si>
  <si>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</si>
  <si>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</si>
  <si>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</si>
  <si>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</si>
  <si>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</si>
  <si>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</si>
  <si>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</si>
  <si>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</si>
  <si>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</si>
  <si>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</si>
  <si>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</si>
  <si>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</si>
  <si>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</si>
  <si>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</si>
  <si>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</si>
  <si>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</si>
  <si>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</si>
  <si>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</si>
  <si>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</si>
  <si>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</si>
  <si>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</si>
  <si>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</si>
  <si>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</si>
  <si>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</si>
  <si>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</si>
  <si>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</si>
  <si>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</si>
  <si>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</si>
  <si>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</si>
  <si>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</si>
  <si>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</si>
  <si>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</si>
  <si>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</si>
  <si>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</si>
  <si>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</si>
  <si>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</si>
  <si>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</si>
  <si>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</si>
  <si>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</si>
  <si>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</si>
  <si>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</si>
  <si>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</si>
  <si>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</si>
  <si>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</si>
  <si>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</si>
  <si>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</si>
  <si>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</si>
  <si>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</si>
  <si>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</si>
  <si>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</si>
  <si>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</si>
  <si>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</si>
  <si>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</si>
  <si>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</si>
  <si>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</si>
  <si>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</si>
  <si>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</si>
  <si>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</si>
  <si>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</si>
  <si>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</si>
  <si>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</si>
  <si>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</si>
  <si>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</si>
  <si>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</si>
  <si>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</si>
  <si>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</si>
  <si>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</si>
  <si>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</si>
  <si>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</si>
  <si>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</si>
  <si>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</si>
  <si>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</si>
  <si>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</si>
  <si>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</si>
  <si>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</si>
  <si>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</si>
  <si>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</si>
  <si>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</si>
  <si>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</si>
  <si>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</si>
  <si>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</si>
  <si>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</si>
  <si>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</si>
  <si>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</si>
  <si>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</si>
  <si>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</si>
  <si>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</si>
  <si>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</si>
  <si>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</si>
  <si>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</si>
  <si>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</si>
  <si>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</si>
  <si>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</si>
  <si>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</si>
  <si>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</si>
  <si>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</si>
  <si>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</si>
  <si>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</si>
  <si>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</si>
  <si>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</si>
  <si>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</si>
  <si>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</si>
  <si>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</si>
  <si>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</si>
  <si>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</si>
  <si>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</si>
  <si>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</si>
  <si>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</si>
  <si>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</si>
  <si>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</si>
  <si>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</si>
  <si>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</si>
  <si>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</si>
  <si>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</si>
  <si>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</si>
  <si>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</si>
  <si>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</si>
  <si>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</si>
  <si>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</si>
  <si>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</si>
  <si>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</si>
  <si>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</si>
  <si>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</si>
  <si>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</si>
  <si>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</si>
  <si>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</si>
  <si>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</si>
  <si>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</si>
  <si>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</si>
  <si>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</si>
  <si>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</si>
  <si>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</si>
  <si>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</si>
  <si>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</si>
  <si>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</si>
  <si>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</si>
  <si>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</si>
  <si>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</si>
  <si>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</si>
  <si>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</si>
  <si>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</si>
  <si>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</si>
  <si>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</si>
  <si>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</si>
  <si>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</si>
  <si>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</si>
  <si>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</si>
  <si>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</si>
  <si>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</si>
  <si>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</si>
  <si>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</si>
  <si>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</si>
  <si>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</si>
  <si>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</si>
  <si>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</si>
  <si>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</si>
  <si>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</si>
  <si>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</si>
  <si>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</si>
  <si>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</si>
  <si>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</si>
  <si>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</si>
  <si>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</si>
  <si>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</si>
  <si>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</si>
  <si>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</si>
  <si>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</si>
  <si>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</si>
  <si>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</si>
  <si>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</si>
  <si>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</si>
  <si>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</si>
  <si>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</si>
  <si>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</si>
  <si>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</si>
  <si>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</si>
  <si>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</si>
  <si>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</si>
  <si>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</si>
  <si>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</si>
  <si>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</si>
  <si>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</si>
  <si>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</si>
  <si>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</si>
  <si>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</si>
  <si>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</si>
  <si>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</si>
  <si>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</si>
  <si>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</si>
  <si>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</si>
  <si>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</si>
  <si>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</si>
  <si>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</si>
  <si>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</si>
  <si>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</si>
  <si>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</si>
  <si>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</si>
  <si>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</si>
  <si>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</si>
  <si>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</si>
  <si>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</si>
  <si>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</si>
  <si>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</si>
  <si>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</si>
  <si>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</si>
  <si>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</si>
  <si>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</si>
  <si>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</si>
  <si>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</si>
  <si>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</si>
  <si>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</si>
  <si>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</si>
  <si>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</si>
  <si>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</si>
  <si>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</si>
  <si>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</si>
  <si>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</si>
  <si>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</si>
  <si>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</si>
  <si>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</si>
  <si>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</si>
  <si>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</si>
  <si>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</si>
  <si>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</si>
  <si>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</si>
  <si>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</si>
  <si>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</si>
  <si>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</si>
  <si>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</si>
  <si>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</si>
  <si>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</si>
  <si>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</si>
  <si>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</si>
  <si>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</si>
  <si>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</si>
  <si>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</si>
  <si>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</si>
  <si>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</si>
  <si>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</si>
  <si>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</si>
  <si>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</si>
  <si>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</si>
  <si>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</si>
  <si>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</si>
  <si>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</si>
  <si>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</si>
  <si>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</si>
  <si>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</si>
  <si>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</si>
  <si>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</si>
  <si>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</si>
  <si>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</si>
  <si>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</si>
  <si>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</si>
  <si>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</si>
  <si>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</si>
  <si>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</si>
  <si>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</si>
  <si>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</si>
  <si>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</si>
  <si>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</si>
  <si>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</si>
  <si>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</si>
  <si>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</si>
  <si>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</si>
  <si>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</si>
  <si>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</si>
  <si>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</si>
  <si>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</si>
  <si>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</si>
  <si>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</si>
  <si>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</si>
  <si>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</si>
  <si>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</si>
  <si>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</si>
  <si>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</si>
  <si>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</si>
  <si>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</si>
  <si>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</si>
  <si>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</si>
  <si>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</si>
  <si>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</si>
  <si>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</si>
  <si>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</si>
  <si>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</si>
  <si>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</si>
  <si>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</si>
  <si>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</si>
  <si>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</si>
  <si>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</si>
  <si>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</si>
  <si>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</si>
  <si>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</si>
  <si>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</si>
  <si>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</si>
  <si>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</si>
  <si>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</si>
  <si>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</si>
  <si>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</si>
  <si>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</si>
  <si>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</si>
  <si>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</si>
  <si>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</si>
  <si>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</si>
  <si>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</si>
  <si>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</si>
  <si>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</si>
  <si>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</si>
  <si>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</si>
  <si>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</si>
  <si>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</si>
  <si>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</si>
  <si>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</si>
  <si>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</si>
  <si>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</si>
  <si>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</si>
  <si>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</si>
  <si>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</si>
  <si>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</si>
  <si>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</si>
  <si>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</si>
  <si>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</si>
  <si>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</si>
  <si>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</si>
  <si>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</si>
  <si>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</si>
  <si>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</si>
  <si>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</si>
  <si>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</si>
  <si>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</si>
  <si>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</si>
  <si>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</si>
  <si>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</si>
  <si>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</si>
  <si>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</si>
  <si>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</si>
  <si>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</si>
  <si>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</si>
  <si>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</si>
  <si>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</si>
  <si>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</si>
  <si>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</si>
  <si>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</si>
  <si>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</si>
  <si>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</si>
  <si>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</si>
  <si>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</si>
  <si>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</si>
  <si>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</si>
  <si>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</si>
  <si>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</si>
  <si>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</si>
  <si>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</si>
  <si>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</si>
  <si>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</si>
  <si>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</si>
  <si>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</si>
  <si>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</si>
  <si>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</si>
  <si>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</si>
  <si>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</si>
  <si>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</si>
  <si>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</si>
  <si>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</si>
  <si>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</si>
  <si>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</si>
  <si>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</si>
  <si>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</si>
  <si>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</si>
  <si>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</si>
  <si>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</si>
  <si>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</si>
  <si>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</si>
  <si>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</si>
  <si>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</si>
  <si>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</si>
  <si>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</si>
  <si>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</si>
  <si>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</si>
  <si>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</si>
  <si>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</si>
  <si>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</si>
  <si>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</si>
  <si>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</si>
  <si>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</si>
  <si>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</si>
  <si>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</si>
  <si>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</si>
  <si>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</si>
  <si>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</si>
  <si>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</si>
  <si>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</si>
  <si>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</si>
  <si>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</si>
  <si>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</si>
  <si>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</si>
  <si>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</si>
  <si>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</si>
  <si>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</si>
  <si>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</si>
  <si>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</si>
  <si>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</si>
  <si>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</si>
  <si>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</si>
  <si>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</si>
  <si>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</si>
  <si>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</si>
  <si>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</si>
  <si>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</si>
  <si>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</si>
  <si>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</si>
  <si>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</si>
  <si>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</si>
  <si>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</si>
  <si>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</si>
  <si>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</si>
  <si>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</si>
  <si>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</si>
  <si>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</si>
  <si>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</si>
  <si>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</si>
  <si>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</si>
  <si>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</si>
  <si>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</si>
  <si>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</si>
  <si>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</si>
  <si>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</si>
  <si>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</si>
  <si>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</si>
  <si>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</si>
  <si>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</si>
  <si>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</si>
  <si>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</si>
  <si>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</si>
  <si>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</si>
  <si>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</si>
  <si>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</si>
  <si>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</si>
  <si>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</si>
  <si>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</si>
  <si>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</si>
  <si>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</si>
  <si>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</si>
  <si>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</si>
  <si>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</si>
  <si>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</si>
  <si>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</si>
  <si>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</si>
  <si>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</si>
  <si>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</si>
  <si>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</si>
  <si>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</si>
  <si>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</si>
  <si>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</si>
  <si>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</si>
  <si>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</si>
  <si>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</si>
  <si>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</si>
  <si>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</si>
  <si>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</si>
  <si>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</si>
  <si>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</si>
  <si>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</si>
  <si>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</si>
  <si>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</si>
  <si>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</si>
  <si>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</si>
  <si>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</si>
  <si>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</si>
  <si>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</si>
  <si>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</si>
  <si>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</si>
  <si>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</si>
  <si>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</si>
  <si>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</si>
  <si>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</si>
  <si>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</si>
  <si>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</si>
  <si>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</si>
  <si>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</si>
  <si>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</si>
  <si>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</si>
  <si>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</si>
  <si>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</si>
  <si>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</si>
  <si>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</si>
  <si>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</si>
  <si>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</si>
  <si>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</si>
  <si>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</si>
  <si>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</si>
  <si>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</si>
  <si>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</si>
  <si>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</si>
  <si>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</si>
  <si>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</si>
  <si>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</si>
  <si>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</si>
  <si>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</si>
  <si>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</si>
  <si>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</si>
  <si>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</si>
  <si>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</si>
  <si>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</si>
  <si>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</si>
  <si>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</si>
  <si>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</si>
  <si>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</si>
  <si>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</si>
  <si>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</si>
  <si>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</si>
  <si>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</si>
  <si>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</si>
  <si>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</si>
  <si>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</si>
  <si>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</si>
  <si>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</si>
  <si>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</si>
  <si>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</si>
  <si>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</si>
  <si>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</si>
  <si>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</si>
  <si>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</si>
  <si>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</si>
  <si>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</si>
  <si>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</si>
  <si>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</si>
  <si>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</si>
  <si>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</si>
  <si>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</si>
  <si>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</si>
  <si>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</si>
  <si>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</si>
  <si>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</si>
  <si>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</si>
  <si>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</si>
  <si>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</si>
  <si>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</si>
  <si>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</si>
  <si>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</si>
  <si>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</si>
  <si>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</si>
  <si>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</si>
  <si>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</si>
  <si>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</si>
  <si>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</si>
  <si>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</si>
  <si>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</si>
  <si>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</si>
  <si>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</si>
  <si>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</si>
  <si>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</si>
  <si>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</si>
  <si>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</si>
  <si>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</si>
  <si>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</si>
  <si>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</si>
  <si>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</si>
  <si>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</si>
  <si>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</si>
  <si>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</si>
  <si>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</si>
  <si>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</si>
  <si>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</si>
  <si>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</si>
  <si>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</si>
  <si>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</si>
  <si>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</si>
  <si>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</si>
  <si>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</si>
  <si>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</si>
  <si>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</si>
  <si>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</si>
  <si>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</si>
  <si>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</si>
  <si>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</si>
  <si>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</si>
  <si>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</si>
  <si>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</si>
  <si>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</si>
  <si>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</si>
  <si>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</si>
  <si>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</si>
  <si>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</si>
  <si>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</si>
  <si>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</si>
  <si>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</si>
  <si>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</si>
  <si>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</si>
  <si>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</si>
  <si>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</si>
  <si>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</si>
  <si>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</si>
  <si>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</si>
  <si>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</si>
  <si>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</si>
  <si>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</si>
  <si>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</si>
  <si>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</si>
  <si>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</si>
  <si>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</si>
  <si>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</si>
  <si>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</si>
  <si>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</si>
  <si>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</si>
  <si>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</si>
  <si>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</si>
  <si>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</si>
  <si>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</si>
  <si>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</si>
  <si>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</si>
  <si>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</si>
  <si>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</si>
  <si>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</si>
  <si>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</si>
  <si>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</si>
  <si>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</si>
  <si>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</si>
  <si>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</si>
  <si>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</si>
  <si>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</si>
  <si>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</si>
  <si>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</si>
  <si>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</si>
  <si>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</si>
  <si>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</si>
  <si>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</si>
  <si>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</si>
  <si>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</si>
  <si>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</si>
  <si>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</si>
  <si>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</si>
  <si>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</si>
  <si>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</si>
  <si>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</si>
  <si>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</si>
  <si>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</si>
  <si>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</si>
  <si>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</si>
  <si>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</si>
  <si>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</si>
  <si>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</si>
  <si>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</si>
  <si>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</si>
  <si>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</si>
  <si>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</si>
  <si>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</si>
  <si>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</si>
  <si>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</si>
  <si>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</si>
  <si>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</si>
  <si>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</si>
  <si>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</si>
  <si>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</si>
  <si>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</si>
  <si>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</si>
  <si>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</si>
  <si>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</si>
  <si>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</si>
  <si>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</si>
  <si>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</si>
  <si>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</si>
  <si>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</si>
  <si>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</si>
  <si>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</si>
  <si>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</si>
  <si>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</si>
  <si>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</si>
  <si>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</si>
  <si>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</si>
  <si>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</si>
  <si>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</si>
  <si>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</si>
  <si>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</si>
  <si>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</si>
  <si>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</si>
  <si>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</si>
  <si>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</si>
  <si>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</si>
  <si>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</si>
  <si>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</si>
  <si>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</si>
  <si>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</si>
  <si>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</si>
  <si>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</si>
  <si>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</si>
  <si>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</si>
  <si>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</si>
  <si>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</si>
  <si>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</si>
  <si>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</si>
  <si>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</si>
  <si>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</si>
  <si>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</si>
  <si>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</si>
  <si>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</si>
  <si>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</si>
  <si>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</si>
  <si>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</si>
  <si>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</si>
  <si>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</si>
  <si>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</si>
  <si>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</si>
  <si>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</si>
  <si>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</si>
  <si>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</si>
  <si>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</si>
  <si>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</si>
  <si>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</si>
  <si>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</si>
  <si>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</si>
  <si>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</si>
  <si>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</si>
  <si>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</si>
  <si>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</si>
  <si>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</si>
  <si>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</si>
  <si>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</si>
  <si>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</si>
  <si>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</si>
  <si>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</si>
  <si>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</si>
  <si>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</si>
  <si>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</si>
  <si>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</si>
  <si>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</si>
  <si>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</si>
  <si>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</si>
  <si>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</si>
  <si>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</si>
  <si>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</si>
  <si>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</si>
  <si>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</si>
  <si>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</si>
  <si>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</si>
  <si>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</si>
  <si>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</si>
  <si>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</si>
  <si>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</si>
  <si>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</si>
  <si>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</si>
  <si>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</si>
  <si>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</si>
  <si>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</si>
  <si>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</si>
  <si>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</si>
  <si>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</si>
  <si>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</si>
  <si>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</si>
  <si>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</si>
  <si>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</si>
  <si>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</si>
  <si>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</si>
  <si>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</si>
  <si>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</si>
  <si>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</si>
  <si>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</si>
  <si>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</si>
  <si>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</si>
  <si>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</si>
  <si>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</si>
  <si>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</si>
  <si>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</si>
  <si>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</si>
  <si>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</si>
  <si>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</si>
  <si>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</si>
  <si>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</si>
  <si>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</si>
  <si>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</si>
  <si>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</si>
  <si>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</si>
  <si>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</si>
  <si>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</si>
  <si>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</si>
  <si>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</si>
  <si>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</si>
  <si>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</si>
  <si>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</si>
  <si>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</si>
  <si>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</si>
  <si>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</si>
  <si>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</si>
  <si>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</si>
  <si>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</si>
  <si>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</si>
  <si>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</si>
  <si>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</si>
  <si>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</si>
  <si>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</si>
  <si>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</si>
  <si>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</si>
  <si>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</si>
  <si>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</si>
  <si>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</si>
  <si>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</si>
  <si>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</si>
  <si>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</si>
  <si>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</si>
  <si>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</si>
  <si>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</si>
  <si>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</si>
  <si>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</si>
  <si>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</si>
  <si>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</si>
  <si>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</si>
  <si>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</si>
  <si>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</si>
  <si>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</si>
  <si>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</si>
  <si>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</si>
  <si>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</si>
  <si>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</si>
  <si>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</si>
  <si>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</si>
  <si>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</si>
  <si>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</si>
  <si>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</si>
  <si>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</si>
  <si>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</si>
  <si>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</si>
  <si>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</si>
  <si>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</si>
  <si>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</si>
  <si>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</si>
  <si>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</si>
  <si>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</si>
  <si>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</si>
  <si>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</si>
  <si>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</si>
  <si>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</si>
  <si>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</si>
  <si>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</si>
  <si>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</si>
  <si>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</si>
  <si>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</si>
  <si>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</si>
  <si>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</si>
  <si>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</si>
  <si>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</si>
  <si>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</si>
  <si>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</si>
  <si>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</si>
  <si>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</si>
  <si>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</si>
  <si>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</si>
  <si>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</si>
  <si>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</si>
  <si>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</si>
  <si>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</si>
  <si>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</si>
  <si>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</si>
  <si>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</si>
  <si>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</si>
  <si>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</si>
  <si>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</si>
  <si>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</si>
  <si>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</si>
  <si>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</si>
  <si>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</si>
  <si>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</si>
  <si>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</si>
  <si>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</si>
  <si>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</si>
  <si>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</si>
  <si>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</si>
  <si>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</si>
  <si>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</si>
  <si>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</si>
  <si>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</si>
  <si>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</si>
  <si>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</si>
  <si>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</si>
  <si>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</si>
  <si>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</si>
  <si>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</si>
  <si>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</si>
  <si>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</si>
  <si>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</si>
  <si>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</si>
  <si>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</si>
  <si>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</si>
  <si>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</si>
  <si>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</si>
  <si>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</si>
  <si>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</si>
  <si>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</si>
  <si>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</si>
  <si>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</si>
  <si>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</si>
  <si>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</si>
  <si>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</si>
  <si>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</si>
  <si>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</si>
  <si>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</si>
  <si>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</si>
  <si>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</si>
  <si>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</si>
  <si>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</si>
  <si>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</si>
  <si>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</si>
  <si>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</si>
  <si>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</si>
  <si>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</si>
  <si>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</si>
  <si>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</si>
  <si>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</si>
  <si>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</si>
  <si>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</si>
  <si>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</si>
  <si>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</si>
  <si>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</si>
  <si>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</si>
  <si>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</si>
  <si>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</si>
  <si>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</si>
  <si>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</si>
  <si>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</si>
  <si>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</si>
  <si>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</si>
  <si>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</si>
  <si>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</si>
  <si>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</si>
  <si>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</si>
  <si>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</si>
  <si>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</si>
  <si>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</si>
  <si>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</si>
  <si>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</si>
  <si>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</si>
  <si>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</si>
  <si>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</si>
  <si>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</si>
  <si>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</si>
  <si>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</si>
  <si>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</si>
  <si>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</si>
  <si>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</si>
  <si>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</si>
  <si>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</si>
  <si>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</si>
  <si>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</si>
  <si>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</si>
  <si>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</si>
  <si>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</si>
  <si>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</si>
  <si>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</si>
  <si>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</si>
  <si>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</si>
  <si>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</si>
  <si>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</si>
  <si>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</si>
  <si>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</si>
  <si>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</si>
  <si>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</si>
  <si>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</si>
  <si>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</si>
  <si>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</si>
  <si>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</si>
  <si>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</si>
  <si>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</si>
  <si>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</si>
  <si>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</si>
  <si>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</si>
  <si>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</si>
  <si>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</si>
  <si>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</si>
  <si>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</si>
  <si>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</si>
  <si>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</si>
  <si>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</si>
  <si>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</si>
  <si>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</si>
  <si>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</si>
  <si>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</si>
  <si>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</si>
  <si>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</si>
  <si>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</si>
  <si>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</si>
  <si>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</si>
  <si>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</si>
  <si>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</si>
  <si>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</si>
  <si>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</si>
  <si>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</si>
  <si>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</si>
  <si>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</si>
  <si>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</si>
  <si>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</si>
  <si>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</si>
  <si>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</si>
  <si>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</si>
  <si>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</si>
  <si>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</si>
  <si>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</si>
  <si>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</si>
  <si>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</si>
  <si>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</si>
  <si>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</si>
  <si>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</si>
  <si>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</si>
  <si>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</si>
  <si>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</si>
  <si>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</si>
  <si>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</si>
  <si>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</si>
  <si>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</si>
  <si>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</si>
  <si>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</si>
  <si>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</si>
  <si>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</si>
  <si>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</si>
  <si>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</si>
  <si>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</si>
  <si>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</si>
  <si>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</si>
  <si>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</si>
  <si>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</si>
  <si>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</si>
  <si>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</si>
  <si>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</si>
  <si>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</si>
  <si>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</si>
  <si>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</si>
  <si>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</si>
  <si>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</si>
  <si>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</si>
  <si>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</si>
  <si>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</si>
  <si>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</si>
  <si>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</si>
  <si>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</si>
  <si>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</si>
  <si>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</si>
  <si>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</si>
  <si>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</si>
  <si>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</si>
  <si>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</si>
  <si>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</si>
  <si>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</si>
  <si>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</si>
  <si>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</si>
  <si>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</si>
  <si>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</si>
  <si>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</si>
  <si>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</si>
  <si>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</si>
  <si>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</si>
  <si>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</si>
  <si>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</si>
  <si>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</si>
  <si>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</si>
  <si>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</si>
  <si>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</si>
  <si>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</si>
  <si>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</si>
  <si>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</si>
  <si>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</si>
  <si>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</si>
  <si>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</si>
  <si>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</si>
  <si>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</si>
  <si>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</si>
  <si>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</si>
  <si>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</si>
  <si>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</si>
  <si>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</si>
  <si>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</si>
  <si>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</si>
  <si>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</si>
  <si>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</si>
  <si>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</si>
  <si>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</si>
  <si>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</si>
  <si>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</si>
  <si>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</si>
  <si>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</si>
  <si>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</si>
  <si>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</si>
  <si>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</si>
  <si>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</si>
  <si>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</si>
  <si>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</si>
  <si>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</si>
  <si>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</si>
  <si>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</si>
  <si>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</si>
  <si>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</si>
  <si>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</si>
  <si>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</si>
  <si>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</si>
  <si>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</si>
  <si>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</si>
  <si>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</si>
  <si>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</si>
  <si>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</si>
  <si>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</si>
  <si>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</si>
  <si>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</si>
  <si>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</si>
  <si>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</si>
  <si>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</si>
  <si>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</si>
  <si>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</si>
  <si>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</si>
  <si>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</si>
  <si>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</si>
  <si>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</si>
  <si>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</si>
  <si>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</si>
  <si>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</si>
  <si>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</si>
  <si>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</si>
  <si>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</si>
  <si>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</si>
  <si>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</si>
  <si>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</si>
  <si>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</si>
  <si>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</si>
  <si>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</si>
  <si>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</si>
  <si>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</si>
  <si>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</si>
  <si>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</si>
  <si>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</si>
  <si>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</si>
  <si>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</si>
  <si>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</si>
  <si>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</si>
  <si>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</si>
  <si>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</si>
  <si>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</si>
  <si>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</si>
  <si>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</si>
  <si>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</si>
  <si>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</si>
  <si>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</si>
  <si>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</si>
  <si>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</si>
  <si>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</si>
  <si>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</si>
  <si>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</si>
  <si>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</si>
  <si>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</si>
  <si>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</si>
  <si>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</si>
  <si>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</si>
  <si>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</si>
  <si>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</si>
  <si>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</si>
  <si>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</si>
  <si>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</si>
  <si>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</si>
  <si>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</si>
  <si>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</si>
  <si>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</si>
  <si>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</si>
  <si>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</si>
  <si>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</si>
  <si>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</si>
  <si>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</si>
  <si>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</si>
  <si>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</si>
  <si>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</si>
  <si>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</si>
  <si>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</si>
  <si>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</si>
  <si>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</si>
  <si>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</si>
  <si>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</si>
  <si>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</si>
  <si>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</si>
  <si>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</si>
  <si>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</si>
  <si>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</si>
  <si>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</si>
  <si>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</si>
  <si>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</si>
  <si>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</si>
  <si>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</si>
  <si>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</si>
  <si>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</si>
  <si>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</si>
  <si>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</si>
  <si>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</si>
  <si>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</si>
  <si>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</si>
  <si>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</si>
  <si>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</si>
  <si>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</si>
  <si>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</si>
  <si>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</si>
  <si>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</si>
  <si>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</si>
  <si>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</si>
  <si>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</si>
  <si>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</si>
  <si>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</si>
  <si>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</si>
  <si>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</si>
  <si>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</si>
  <si>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</si>
  <si>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</si>
  <si>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</si>
  <si>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</si>
  <si>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</si>
  <si>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</si>
  <si>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</si>
  <si>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</si>
  <si>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</si>
  <si>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</si>
  <si>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</si>
  <si>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</si>
  <si>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</si>
  <si>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</si>
  <si>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</si>
  <si>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</si>
  <si>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</si>
  <si>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</si>
  <si>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</si>
  <si>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</si>
  <si>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</si>
  <si>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</si>
  <si>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</si>
  <si>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</si>
  <si>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</si>
  <si>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</si>
  <si>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</si>
  <si>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</si>
  <si>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</si>
  <si>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</si>
  <si>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</si>
  <si>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</si>
  <si>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</si>
  <si>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</si>
  <si>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</si>
  <si>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</si>
  <si>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</si>
  <si>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</si>
  <si>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</si>
  <si>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</si>
  <si>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</si>
  <si>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</si>
  <si>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</si>
  <si>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</si>
  <si>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</si>
  <si>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</si>
  <si>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</si>
  <si>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</si>
  <si>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</si>
  <si>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</si>
  <si>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</si>
  <si>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</si>
  <si>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</si>
  <si>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</si>
  <si>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</si>
  <si>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</si>
  <si>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</si>
  <si>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</si>
  <si>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</si>
  <si>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</si>
  <si>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</si>
  <si>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</si>
  <si>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</si>
  <si>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</si>
  <si>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</si>
  <si>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</si>
  <si>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</si>
  <si>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</si>
  <si>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</si>
  <si>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</si>
  <si>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</si>
  <si>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</si>
  <si>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</si>
  <si>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</si>
  <si>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</si>
  <si>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</si>
  <si>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</si>
  <si>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</si>
  <si>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</si>
  <si>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</si>
  <si>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</si>
  <si>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</si>
  <si>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</si>
  <si>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</si>
  <si>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</si>
  <si>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</si>
  <si>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</si>
  <si>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</si>
  <si>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</si>
  <si>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</si>
  <si>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</si>
  <si>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</si>
  <si>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</si>
  <si>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</si>
  <si>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</si>
  <si>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</si>
  <si>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</si>
  <si>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</si>
  <si>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</si>
  <si>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</si>
  <si>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</si>
  <si>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</si>
  <si>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</si>
  <si>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</si>
  <si>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</si>
  <si>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</si>
  <si>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</si>
  <si>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</si>
  <si>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</si>
  <si>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</si>
  <si>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</si>
  <si>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</si>
  <si>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</si>
  <si>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</si>
  <si>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</si>
  <si>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</si>
  <si>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</si>
  <si>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</si>
  <si>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</si>
  <si>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</si>
  <si>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</si>
  <si>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</si>
  <si>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</si>
  <si>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</si>
  <si>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</si>
  <si>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</si>
  <si>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</si>
  <si>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</si>
  <si>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</si>
  <si>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</si>
  <si>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</si>
  <si>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</si>
  <si>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</si>
  <si>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</si>
  <si>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</si>
  <si>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</si>
  <si>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</si>
  <si>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</si>
  <si>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</si>
  <si>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</si>
  <si>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</si>
  <si>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</si>
  <si>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</si>
  <si>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</si>
  <si>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</si>
  <si>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</si>
  <si>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</si>
  <si>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</si>
  <si>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</si>
  <si>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</si>
  <si>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</si>
  <si>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</si>
  <si>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</si>
  <si>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</si>
  <si>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</si>
  <si>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</si>
  <si>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</si>
  <si>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</si>
  <si>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</si>
  <si>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</si>
  <si>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</si>
  <si>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</si>
  <si>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</si>
  <si>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</si>
  <si>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</si>
  <si>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</si>
  <si>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</si>
  <si>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</si>
  <si>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</si>
  <si>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</si>
  <si>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</si>
  <si>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</si>
  <si>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</si>
  <si>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</si>
  <si>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</si>
  <si>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</si>
  <si>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</si>
  <si>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</si>
  <si>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</si>
  <si>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</si>
  <si>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</si>
  <si>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</si>
  <si>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</si>
  <si>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</si>
  <si>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</si>
  <si>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</si>
  <si>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</si>
  <si>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</si>
  <si>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</si>
  <si>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</si>
  <si>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</si>
  <si>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</si>
  <si>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</si>
  <si>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</si>
  <si>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</si>
  <si>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</si>
  <si>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</si>
  <si>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</si>
  <si>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</si>
  <si>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</si>
  <si>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</si>
  <si>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</si>
  <si>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</si>
  <si>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</si>
  <si>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</si>
  <si>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</si>
  <si>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</si>
  <si>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</si>
  <si>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</si>
  <si>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</si>
  <si>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</si>
  <si>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</si>
  <si>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</si>
  <si>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</si>
  <si>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</si>
  <si>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</si>
  <si>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</si>
  <si>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</si>
  <si>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</si>
  <si>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</si>
  <si>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</si>
  <si>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</si>
  <si>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</si>
  <si>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</si>
  <si>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</si>
  <si>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</si>
  <si>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</si>
  <si>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</si>
  <si>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</si>
  <si>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</si>
  <si>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</si>
  <si>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</si>
  <si>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</si>
  <si>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</si>
  <si>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</si>
  <si>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</si>
  <si>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</si>
  <si>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</si>
  <si>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</si>
  <si>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</si>
  <si>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</si>
  <si>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</si>
  <si>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</si>
  <si>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</si>
  <si>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</si>
  <si>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</si>
  <si>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</si>
  <si>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</si>
  <si>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</si>
  <si>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</si>
  <si>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</si>
  <si>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</si>
  <si>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</si>
  <si>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</si>
  <si>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</si>
  <si>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</si>
  <si>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</si>
  <si>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</si>
  <si>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</si>
  <si>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</si>
  <si>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</si>
  <si>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</si>
  <si>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</si>
  <si>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</si>
  <si>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</si>
  <si>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</si>
  <si>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</si>
  <si>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</si>
  <si>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</si>
  <si>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</si>
  <si>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</si>
  <si>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</si>
  <si>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</si>
  <si>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</si>
  <si>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</si>
  <si>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</si>
  <si>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</si>
  <si>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</si>
  <si>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</si>
  <si>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</si>
  <si>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</si>
  <si>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</si>
  <si>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</si>
  <si>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</si>
  <si>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</si>
  <si>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</si>
  <si>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</si>
  <si>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</si>
  <si>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</si>
  <si>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</si>
  <si>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</si>
  <si>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</si>
  <si>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</si>
  <si>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</si>
  <si>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</si>
  <si>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</si>
  <si>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</si>
  <si>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</si>
  <si>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</si>
  <si>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</si>
  <si>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</si>
  <si>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</si>
  <si>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</si>
  <si>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</si>
  <si>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</si>
  <si>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</si>
  <si>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</si>
  <si>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</si>
  <si>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</si>
  <si>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</si>
  <si>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</si>
  <si>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</si>
  <si>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</si>
  <si>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</si>
  <si>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</si>
  <si>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</si>
  <si>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</si>
  <si>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</si>
  <si>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</si>
  <si>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</si>
  <si>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</si>
  <si>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</si>
  <si>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</si>
  <si>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</si>
  <si>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</si>
  <si>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</si>
  <si>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</si>
  <si>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</si>
  <si>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</si>
  <si>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</si>
  <si>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</si>
  <si>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</si>
  <si>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</si>
  <si>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</si>
  <si>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</si>
  <si>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</si>
  <si>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</si>
  <si>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</si>
  <si>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</si>
  <si>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</si>
  <si>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</si>
  <si>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</si>
  <si>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</si>
  <si>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</si>
  <si>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</si>
  <si>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</si>
  <si>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</si>
  <si>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</si>
  <si>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</si>
  <si>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</si>
  <si>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</si>
  <si>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</si>
  <si>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</si>
  <si>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</si>
  <si>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</si>
  <si>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</si>
  <si>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</si>
  <si>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</si>
  <si>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</si>
  <si>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</si>
  <si>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</si>
  <si>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</si>
  <si>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</si>
  <si>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</si>
  <si>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</si>
  <si>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</si>
  <si>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</si>
  <si>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</si>
  <si>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</si>
  <si>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</si>
  <si>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</si>
  <si>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</si>
  <si>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</si>
  <si>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</si>
  <si>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</si>
  <si>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</si>
  <si>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</si>
  <si>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</si>
  <si>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</si>
  <si>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</si>
  <si>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</si>
  <si>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</si>
  <si>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</si>
  <si>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</si>
  <si>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</si>
  <si>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</si>
  <si>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</si>
  <si>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</si>
  <si>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</si>
  <si>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</si>
  <si>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</si>
  <si>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</si>
  <si>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</si>
  <si>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</si>
  <si>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</si>
  <si>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</si>
  <si>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</si>
  <si>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</si>
  <si>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</si>
  <si>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</si>
  <si>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</si>
  <si>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</si>
  <si>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</si>
  <si>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</si>
  <si>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</si>
  <si>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</si>
  <si>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</si>
  <si>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</si>
  <si>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</si>
  <si>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</si>
  <si>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</si>
  <si>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</si>
  <si>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</si>
  <si>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</si>
  <si>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</si>
  <si>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</si>
  <si>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</si>
  <si>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</si>
  <si>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</si>
  <si>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</si>
  <si>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</si>
  <si>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</si>
  <si>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</si>
  <si>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</si>
  <si>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</si>
  <si>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</si>
  <si>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</si>
  <si>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</si>
  <si>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</si>
  <si>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</si>
  <si>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</si>
  <si>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</si>
  <si>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</si>
  <si>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</si>
  <si>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</si>
  <si>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</si>
  <si>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</si>
  <si>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</si>
  <si>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</si>
  <si>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</si>
  <si>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</si>
  <si>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</si>
  <si>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</si>
  <si>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</si>
  <si>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</si>
  <si>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</si>
  <si>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</si>
  <si>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</si>
  <si>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</si>
  <si>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</si>
  <si>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</si>
  <si>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</si>
  <si>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</si>
  <si>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</si>
  <si>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</si>
  <si>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</si>
  <si>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</si>
  <si>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</si>
  <si>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</si>
  <si>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</si>
  <si>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</si>
  <si>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</si>
  <si>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</si>
  <si>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</si>
  <si>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</si>
  <si>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</si>
  <si>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</si>
  <si>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</si>
  <si>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</si>
  <si>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</si>
  <si>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</si>
  <si>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</si>
  <si>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</si>
  <si>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</si>
  <si>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</si>
  <si>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</si>
  <si>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</si>
  <si>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</si>
  <si>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</si>
  <si>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</si>
  <si>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</si>
  <si>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</si>
  <si>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</si>
  <si>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</si>
  <si>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</si>
  <si>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</si>
  <si>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</si>
  <si>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</si>
  <si>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</si>
  <si>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</si>
  <si>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</si>
  <si>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</si>
  <si>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</si>
  <si>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</si>
  <si>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</si>
  <si>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</si>
  <si>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</si>
  <si>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</si>
  <si>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</si>
  <si>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</si>
  <si>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</si>
  <si>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</si>
  <si>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</si>
  <si>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</si>
  <si>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</si>
  <si>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</si>
  <si>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</si>
  <si>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</si>
  <si>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</si>
  <si>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</si>
  <si>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</si>
  <si>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</si>
  <si>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</si>
  <si>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</si>
  <si>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</si>
  <si>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</si>
  <si>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</si>
  <si>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</si>
  <si>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</si>
  <si>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</si>
  <si>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</si>
  <si>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</si>
  <si>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</si>
  <si>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</si>
  <si>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</si>
  <si>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</si>
  <si>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</si>
  <si>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</si>
  <si>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</si>
  <si>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</si>
  <si>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</si>
  <si>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</si>
  <si>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</si>
  <si>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</si>
  <si>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</si>
  <si>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</si>
  <si>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</si>
  <si>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</si>
  <si>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</si>
  <si>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</si>
  <si>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</si>
  <si>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</si>
  <si>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</si>
  <si>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</si>
  <si>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</si>
  <si>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</si>
  <si>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</si>
  <si>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</si>
  <si>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</si>
  <si>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</si>
  <si>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</si>
  <si>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</si>
  <si>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</si>
  <si>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</si>
  <si>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</si>
  <si>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</si>
  <si>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</si>
  <si>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</si>
  <si>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</si>
  <si>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</si>
  <si>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</si>
  <si>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</si>
  <si>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</si>
  <si>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</si>
  <si>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</si>
  <si>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</si>
  <si>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</si>
  <si>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</si>
  <si>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</si>
  <si>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</si>
  <si>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</si>
  <si>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</si>
  <si>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</si>
  <si>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</si>
  <si>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</si>
  <si>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</si>
  <si>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</si>
  <si>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</si>
  <si>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</si>
  <si>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</si>
  <si>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</si>
  <si>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</si>
  <si>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</si>
  <si>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</si>
  <si>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</si>
  <si>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</si>
  <si>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</si>
  <si>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</si>
  <si>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</si>
  <si>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</si>
  <si>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</si>
  <si>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</si>
  <si>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</si>
  <si>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</si>
  <si>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</si>
  <si>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</si>
  <si>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</si>
  <si>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</si>
  <si>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</si>
  <si>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</si>
  <si>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</si>
  <si>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</si>
  <si>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</si>
  <si>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</si>
  <si>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</si>
  <si>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</si>
  <si>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</si>
  <si>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</si>
  <si>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</si>
  <si>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</si>
  <si>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</si>
  <si>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</si>
  <si>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</si>
  <si>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</si>
  <si>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</si>
  <si>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</si>
  <si>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</si>
  <si>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</si>
  <si>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</si>
  <si>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</si>
  <si>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</si>
  <si>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</si>
  <si>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</si>
  <si>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</si>
  <si>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</si>
  <si>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</si>
  <si>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</si>
  <si>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</si>
  <si>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</si>
  <si>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</si>
  <si>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</si>
  <si>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</si>
  <si>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</si>
  <si>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</si>
  <si>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</si>
  <si>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</si>
  <si>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</si>
  <si>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</si>
  <si>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</si>
  <si>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</si>
  <si>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</si>
  <si>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</si>
  <si>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</si>
  <si>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</si>
  <si>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</si>
  <si>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</si>
  <si>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</si>
  <si>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</si>
  <si>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</si>
  <si>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</si>
  <si>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</si>
  <si>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</si>
  <si>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</si>
  <si>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</si>
  <si>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</si>
  <si>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</si>
  <si>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</si>
  <si>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</si>
  <si>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</si>
  <si>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</si>
  <si>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</si>
  <si>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</si>
  <si>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</si>
  <si>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</si>
  <si>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</si>
  <si>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</si>
  <si>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</si>
  <si>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</si>
  <si>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</si>
  <si>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</si>
  <si>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</si>
  <si>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</si>
  <si>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</si>
  <si>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</si>
  <si>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</si>
  <si>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</si>
  <si>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</si>
  <si>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</si>
  <si>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</si>
  <si>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</si>
  <si>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</si>
  <si>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</si>
  <si>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</si>
  <si>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</si>
  <si>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</si>
  <si>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</si>
  <si>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</si>
  <si>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</si>
  <si>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</si>
  <si>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</si>
  <si>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</si>
  <si>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</si>
  <si>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</si>
  <si>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</si>
  <si>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</si>
  <si>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</si>
  <si>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</si>
  <si>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</si>
  <si>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</si>
  <si>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</si>
  <si>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</si>
  <si>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</si>
  <si>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</si>
  <si>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</si>
  <si>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</si>
  <si>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</si>
  <si>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</si>
  <si>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</si>
  <si>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</si>
  <si>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</si>
  <si>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</si>
  <si>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</si>
  <si>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</si>
  <si>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</si>
  <si>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</si>
  <si>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</si>
  <si>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</si>
  <si>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</si>
  <si>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</si>
  <si>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</si>
  <si>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</si>
  <si>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</si>
  <si>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</si>
  <si>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</si>
  <si>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</si>
  <si>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</si>
  <si>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</si>
  <si>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</si>
  <si>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</si>
  <si>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</si>
  <si>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</si>
  <si>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</si>
  <si>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</si>
  <si>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</si>
  <si>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</si>
  <si>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</si>
  <si>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</si>
  <si>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</si>
  <si>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</si>
  <si>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</si>
  <si>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</si>
  <si>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</si>
  <si>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</si>
  <si>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</si>
  <si>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</si>
  <si>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</si>
  <si>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</si>
  <si>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</si>
  <si>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</si>
  <si>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</si>
  <si>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</si>
  <si>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</si>
  <si>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</si>
  <si>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</si>
  <si>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</si>
  <si>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</si>
  <si>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</si>
  <si>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</si>
  <si>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</si>
  <si>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</si>
  <si>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</si>
  <si>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</si>
  <si>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</si>
  <si>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</si>
  <si>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</si>
  <si>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</si>
  <si>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</si>
  <si>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</si>
  <si>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</si>
  <si>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</si>
  <si>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</si>
  <si>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</si>
  <si>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</si>
  <si>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</si>
  <si>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</si>
  <si>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</si>
  <si>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</si>
  <si>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</si>
  <si>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</si>
  <si>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</si>
  <si>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</si>
  <si>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</si>
  <si>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</si>
  <si>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</si>
  <si>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</si>
  <si>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</si>
  <si>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</si>
  <si>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</si>
  <si>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</si>
  <si>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</si>
  <si>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</si>
  <si>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</si>
  <si>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</si>
  <si>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</si>
  <si>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</si>
  <si>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</si>
  <si>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</si>
  <si>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</si>
  <si>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</si>
  <si>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</si>
  <si>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</si>
  <si>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</si>
  <si>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</si>
  <si>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</si>
  <si>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</si>
  <si>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</si>
  <si>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</si>
  <si>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</si>
  <si>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</si>
  <si>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</si>
  <si>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</si>
  <si>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</si>
  <si>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</si>
  <si>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</si>
  <si>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</si>
  <si>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</si>
  <si>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</si>
  <si>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</si>
  <si>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</si>
  <si>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</si>
  <si>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</si>
  <si>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</si>
  <si>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</si>
  <si>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</si>
  <si>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</si>
  <si>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</si>
  <si>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</si>
  <si>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</si>
  <si>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</si>
  <si>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</si>
  <si>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</si>
  <si>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</si>
  <si>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</si>
  <si>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</si>
  <si>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</si>
  <si>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</si>
  <si>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</si>
  <si>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</si>
  <si>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</si>
  <si>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</si>
  <si>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</si>
  <si>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</si>
  <si>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</si>
  <si>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</si>
  <si>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</si>
  <si>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</si>
  <si>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</si>
  <si>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</si>
  <si>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</si>
  <si>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</si>
  <si>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</si>
  <si>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</si>
  <si>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</si>
  <si>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</si>
  <si>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</si>
  <si>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</si>
  <si>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</si>
  <si>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</si>
  <si>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</si>
  <si>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</si>
  <si>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</si>
  <si>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</si>
  <si>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</si>
  <si>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</si>
  <si>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</si>
  <si>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</si>
  <si>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</si>
  <si>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</si>
  <si>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</si>
  <si>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</si>
  <si>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</si>
  <si>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</si>
  <si>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</si>
  <si>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</si>
  <si>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</si>
  <si>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</si>
  <si>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</si>
  <si>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</si>
  <si>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</si>
  <si>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</si>
  <si>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</si>
  <si>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</si>
  <si>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</si>
  <si>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</si>
  <si>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</si>
  <si>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</si>
  <si>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</si>
  <si>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</si>
  <si>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</si>
  <si>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</si>
  <si>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</si>
  <si>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</si>
  <si>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</si>
  <si>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</si>
  <si>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</si>
  <si>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</si>
  <si>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</si>
  <si>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</si>
  <si>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</si>
  <si>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</si>
  <si>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</si>
  <si>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</si>
  <si>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</si>
  <si>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</si>
  <si>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</si>
  <si>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</si>
  <si>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</si>
  <si>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</si>
  <si>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</si>
  <si>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</si>
  <si>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</si>
  <si>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</si>
  <si>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</si>
  <si>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</si>
  <si>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</si>
  <si>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</si>
  <si>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</si>
  <si>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</si>
  <si>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</si>
  <si>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</si>
  <si>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</si>
  <si>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</si>
  <si>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</si>
  <si>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</si>
  <si>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</si>
  <si>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</si>
  <si>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</si>
  <si>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</si>
  <si>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</si>
  <si>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</si>
  <si>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</si>
  <si>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</si>
  <si>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</si>
  <si>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</si>
  <si>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</si>
  <si>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</si>
  <si>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</si>
  <si>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</si>
  <si>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</si>
  <si>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</si>
  <si>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</si>
  <si>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</si>
  <si>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</si>
  <si>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</si>
  <si>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</si>
  <si>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</si>
  <si>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</si>
  <si>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</si>
  <si>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</si>
  <si>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</si>
  <si>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</si>
  <si>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</si>
  <si>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</si>
  <si>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</si>
  <si>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</si>
  <si>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</si>
  <si>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</si>
  <si>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</si>
  <si>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</si>
  <si>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</si>
  <si>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</si>
  <si>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</si>
  <si>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</si>
  <si>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</si>
  <si>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</si>
  <si>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</si>
  <si>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</si>
  <si>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</si>
  <si>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</si>
  <si>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</si>
  <si>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</si>
  <si>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</si>
  <si>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</si>
  <si>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</si>
  <si>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</si>
  <si>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</si>
  <si>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</si>
  <si>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</si>
  <si>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</si>
  <si>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</si>
  <si>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</si>
  <si>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</si>
  <si>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</si>
  <si>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</si>
  <si>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</si>
  <si>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</si>
  <si>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</si>
  <si>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</si>
  <si>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</si>
  <si>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</si>
  <si>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</si>
  <si>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</si>
  <si>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</si>
  <si>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</si>
  <si>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</si>
  <si>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</si>
  <si>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</si>
  <si>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</si>
  <si>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</si>
  <si>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</si>
  <si>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</si>
  <si>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</si>
  <si>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</si>
  <si>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</si>
  <si>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</si>
  <si>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</si>
  <si>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</si>
  <si>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</si>
  <si>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</si>
  <si>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</si>
  <si>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</si>
  <si>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</si>
  <si>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</si>
  <si>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</si>
  <si>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</si>
  <si>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</si>
  <si>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</si>
  <si>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</si>
  <si>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</si>
  <si>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</si>
  <si>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</si>
  <si>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</si>
  <si>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</si>
  <si>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</si>
  <si>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</si>
  <si>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</si>
  <si>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</si>
  <si>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</si>
  <si>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</si>
  <si>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</si>
  <si>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</si>
  <si>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</si>
  <si>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</si>
  <si>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</si>
  <si>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</si>
  <si>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</si>
  <si>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</si>
  <si>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</si>
  <si>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</si>
  <si>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</si>
  <si>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</si>
  <si>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</si>
  <si>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</si>
  <si>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</si>
  <si>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</si>
  <si>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</si>
  <si>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</si>
  <si>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</si>
  <si>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</si>
  <si>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</si>
  <si>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</si>
  <si>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</si>
  <si>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</si>
  <si>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</si>
  <si>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</si>
  <si>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</si>
  <si>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</si>
  <si>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</si>
  <si>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</si>
  <si>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</si>
  <si>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</si>
  <si>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</si>
  <si>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</si>
  <si>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</si>
  <si>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</si>
  <si>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</si>
  <si>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</si>
  <si>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</si>
  <si>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</si>
  <si>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</si>
  <si>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</si>
  <si>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</si>
  <si>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</si>
  <si>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</si>
  <si>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</si>
  <si>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</si>
  <si>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</si>
  <si>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</si>
  <si>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</si>
  <si>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</si>
  <si>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</si>
  <si>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</si>
  <si>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</si>
  <si>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</si>
  <si>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</si>
  <si>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</si>
  <si>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</si>
  <si>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</si>
  <si>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</si>
  <si>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</si>
  <si>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</si>
  <si>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</si>
  <si>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</si>
  <si>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</si>
  <si>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</si>
  <si>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</si>
  <si>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</si>
  <si>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</si>
  <si>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</si>
  <si>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</si>
  <si>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</si>
  <si>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</si>
  <si>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</si>
  <si>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</si>
  <si>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</si>
  <si>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</si>
  <si>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</si>
  <si>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</si>
  <si>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</si>
  <si>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</si>
  <si>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</si>
  <si>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</si>
  <si>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</si>
  <si>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</si>
  <si>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</si>
  <si>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</si>
  <si>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</si>
  <si>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</si>
  <si>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</si>
  <si>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</si>
  <si>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</si>
  <si>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</si>
  <si>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</si>
  <si>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</si>
  <si>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</si>
  <si>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</si>
  <si>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</si>
  <si>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</si>
  <si>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</si>
  <si>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</si>
  <si>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</si>
  <si>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</si>
  <si>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</si>
  <si>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</si>
  <si>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</si>
  <si>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</si>
  <si>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</si>
  <si>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</si>
  <si>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</si>
  <si>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</si>
  <si>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</si>
  <si>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</si>
  <si>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</si>
  <si>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</si>
  <si>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</si>
  <si>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</si>
  <si>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</si>
  <si>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</si>
  <si>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</si>
  <si>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</si>
  <si>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</si>
  <si>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</si>
  <si>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</si>
  <si>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</si>
  <si>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</si>
  <si>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</si>
  <si>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</si>
  <si>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</si>
  <si>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</si>
  <si>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</si>
  <si>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</si>
  <si>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</si>
  <si>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</si>
  <si>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</si>
  <si>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</si>
  <si>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</si>
  <si>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</si>
  <si>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</si>
  <si>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</si>
  <si>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</si>
  <si>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</si>
  <si>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</si>
  <si>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</si>
  <si>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</si>
  <si>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</si>
  <si>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</si>
  <si>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</si>
  <si>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</si>
  <si>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</si>
  <si>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</si>
  <si>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</si>
  <si>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</si>
  <si>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</si>
  <si>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</si>
  <si>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</si>
  <si>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</si>
  <si>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</si>
  <si>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</si>
  <si>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</si>
  <si>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</si>
  <si>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</si>
  <si>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</si>
  <si>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</si>
  <si>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</si>
  <si>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</si>
  <si>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</si>
  <si>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</si>
  <si>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</si>
  <si>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</si>
  <si>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</si>
  <si>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</si>
  <si>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</si>
  <si>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</si>
  <si>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</si>
  <si>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</si>
  <si>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</si>
  <si>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</si>
  <si>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</si>
  <si>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</si>
  <si>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</si>
  <si>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</si>
  <si>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</si>
  <si>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</si>
  <si>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</si>
  <si>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</si>
  <si>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</si>
  <si>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</si>
  <si>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</si>
  <si>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</si>
  <si>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</si>
  <si>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</si>
  <si>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</si>
  <si>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</si>
  <si>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</si>
  <si>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</si>
  <si>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</si>
  <si>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</si>
  <si>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</si>
  <si>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</si>
  <si>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</si>
  <si>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</si>
  <si>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</si>
  <si>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</si>
  <si>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</si>
  <si>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</si>
  <si>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</si>
  <si>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</si>
  <si>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</si>
  <si>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</si>
  <si>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</si>
  <si>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</si>
  <si>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</si>
  <si>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</si>
  <si>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</si>
  <si>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</si>
  <si>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</si>
  <si>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</si>
  <si>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</si>
  <si>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</si>
  <si>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</si>
  <si>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</si>
  <si>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</si>
  <si>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</si>
  <si>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</si>
  <si>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</si>
  <si>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</si>
  <si>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</si>
  <si>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</si>
  <si>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</si>
  <si>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</si>
  <si>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</si>
  <si>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</si>
  <si>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</si>
  <si>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</si>
  <si>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</si>
  <si>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</si>
  <si>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</si>
  <si>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</si>
  <si>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</si>
  <si>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</si>
  <si>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</si>
  <si>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</si>
  <si>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</si>
  <si>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</si>
  <si>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</si>
  <si>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</si>
  <si>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</si>
  <si>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</si>
  <si>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</si>
  <si>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</si>
  <si>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</si>
  <si>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</si>
  <si>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</si>
  <si>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</si>
  <si>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</si>
  <si>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</si>
  <si>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</si>
  <si>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</si>
  <si>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</si>
  <si>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</si>
  <si>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</si>
  <si>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</si>
  <si>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</si>
  <si>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</si>
  <si>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</si>
  <si>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</si>
  <si>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</si>
  <si>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</si>
  <si>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</si>
  <si>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</si>
  <si>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</si>
  <si>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</si>
  <si>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</si>
  <si>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</si>
  <si>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</si>
  <si>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</si>
  <si>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</si>
  <si>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</si>
  <si>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</si>
  <si>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</si>
  <si>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</si>
  <si>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</si>
  <si>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</si>
  <si>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</si>
  <si>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</si>
  <si>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</si>
  <si>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</si>
  <si>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</si>
  <si>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</si>
  <si>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</si>
  <si>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</si>
  <si>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</si>
  <si>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</si>
  <si>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</si>
  <si>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</si>
  <si>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</si>
  <si>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</si>
  <si>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</si>
  <si>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</si>
  <si>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</si>
  <si>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</si>
  <si>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</si>
  <si>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</si>
  <si>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</si>
  <si>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</si>
  <si>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</si>
  <si>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</si>
  <si>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</si>
  <si>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</si>
  <si>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</si>
  <si>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</si>
  <si>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</si>
  <si>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</si>
  <si>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</si>
  <si>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</si>
  <si>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</si>
  <si>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</si>
  <si>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</si>
  <si>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</si>
  <si>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</si>
  <si>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</si>
  <si>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</si>
  <si>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</si>
  <si>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</si>
  <si>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</si>
  <si>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</si>
  <si>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</si>
  <si>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</si>
  <si>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</si>
  <si>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</si>
  <si>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</si>
  <si>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</si>
  <si>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</si>
  <si>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</si>
  <si>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</si>
  <si>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</si>
  <si>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</si>
  <si>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</si>
  <si>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</si>
  <si>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</si>
  <si>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</si>
  <si>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</si>
  <si>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</si>
  <si>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</si>
  <si>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</si>
  <si>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</si>
  <si>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</si>
  <si>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</si>
  <si>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</si>
  <si>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</si>
  <si>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</si>
  <si>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</si>
  <si>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</si>
  <si>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</si>
  <si>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</si>
  <si>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</si>
  <si>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</si>
  <si>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</si>
  <si>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</si>
  <si>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</si>
  <si>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</si>
  <si>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</si>
  <si>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</si>
  <si>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</si>
  <si>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</si>
  <si>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</si>
  <si>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</si>
  <si>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</si>
  <si>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</si>
  <si>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</si>
  <si>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</si>
  <si>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</si>
  <si>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</si>
  <si>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</si>
  <si>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</si>
  <si>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</si>
  <si>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</si>
  <si>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</si>
  <si>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</si>
  <si>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</si>
  <si>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</si>
  <si>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</si>
  <si>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</si>
  <si>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</si>
  <si>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</si>
  <si>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</si>
  <si>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</si>
  <si>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</si>
  <si>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</si>
  <si>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</si>
  <si>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</si>
  <si>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</si>
  <si>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</si>
  <si>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</si>
  <si>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</si>
  <si>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</si>
  <si>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</si>
  <si>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</si>
  <si>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</si>
  <si>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</si>
  <si>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</si>
  <si>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</si>
  <si>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</si>
  <si>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</si>
  <si>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</si>
  <si>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</si>
  <si>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</si>
  <si>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</si>
  <si>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</si>
  <si>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</si>
  <si>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</si>
  <si>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</si>
  <si>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</si>
  <si>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</si>
  <si>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</si>
  <si>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</si>
  <si>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</si>
  <si>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</si>
  <si>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</si>
  <si>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</si>
  <si>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</si>
  <si>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</si>
  <si>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</si>
  <si>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</si>
  <si>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</si>
  <si>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</si>
  <si>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</si>
  <si>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</si>
  <si>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</si>
  <si>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</si>
  <si>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</si>
  <si>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</si>
  <si>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</si>
  <si>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</si>
  <si>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</si>
  <si>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</si>
  <si>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</si>
  <si>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</si>
  <si>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</si>
  <si>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</si>
  <si>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</si>
  <si>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</si>
  <si>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</si>
  <si>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</si>
  <si>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</si>
  <si>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</si>
  <si>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</si>
  <si>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</si>
  <si>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</si>
  <si>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</si>
  <si>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</si>
  <si>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</si>
  <si>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</si>
  <si>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</si>
  <si>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</si>
  <si>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</si>
  <si>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</si>
  <si>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</si>
  <si>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</si>
  <si>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</si>
  <si>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</si>
  <si>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</si>
  <si>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</si>
  <si>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</si>
  <si>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</si>
  <si>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</si>
  <si>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</si>
  <si>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</si>
  <si>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</si>
  <si>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</si>
  <si>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</si>
  <si>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</si>
  <si>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</si>
  <si>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</si>
  <si>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</si>
  <si>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</si>
  <si>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</si>
  <si>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</si>
  <si>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</si>
  <si>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</si>
  <si>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</si>
  <si>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</si>
  <si>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</si>
  <si>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</si>
  <si>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</si>
  <si>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</si>
  <si>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</si>
  <si>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</si>
  <si>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</si>
  <si>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</si>
  <si>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</si>
  <si>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</si>
  <si>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</si>
  <si>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</si>
  <si>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</si>
  <si>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</si>
  <si>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</si>
  <si>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</si>
  <si>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</si>
  <si>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</si>
  <si>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</si>
  <si>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</si>
  <si>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</si>
  <si>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</si>
  <si>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</si>
  <si>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</si>
  <si>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</si>
  <si>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</si>
  <si>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</si>
  <si>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</si>
  <si>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</si>
  <si>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</si>
  <si>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</si>
  <si>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</si>
  <si>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</si>
  <si>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</si>
  <si>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</si>
  <si>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</si>
  <si>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</si>
  <si>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</si>
  <si>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</si>
  <si>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</si>
  <si>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</si>
  <si>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</si>
  <si>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</si>
  <si>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</si>
  <si>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</si>
  <si>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</si>
  <si>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</si>
  <si>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</si>
  <si>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</si>
  <si>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</si>
  <si>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</si>
  <si>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</si>
  <si>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</si>
  <si>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</si>
  <si>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</si>
  <si>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</si>
  <si>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</si>
  <si>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</si>
  <si>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</si>
  <si>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</si>
  <si>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</si>
  <si>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</si>
  <si>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</si>
  <si>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</si>
  <si>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</si>
  <si>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</si>
  <si>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</si>
  <si>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</si>
  <si>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</si>
  <si>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</si>
  <si>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</si>
  <si>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</si>
  <si>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</si>
  <si>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</si>
  <si>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</si>
  <si>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</si>
  <si>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</si>
  <si>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</si>
  <si>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</si>
  <si>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</si>
  <si>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</si>
  <si>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</si>
  <si>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</si>
  <si>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</si>
  <si>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</si>
  <si>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</si>
  <si>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</si>
  <si>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</si>
  <si>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</si>
  <si>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</si>
  <si>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</si>
  <si>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</si>
  <si>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</si>
  <si>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</si>
  <si>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</si>
  <si>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</si>
  <si>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</si>
  <si>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</si>
  <si>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</si>
  <si>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</si>
  <si>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</si>
  <si>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</si>
  <si>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</si>
  <si>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</si>
  <si>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</si>
  <si>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</si>
  <si>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</si>
  <si>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</si>
  <si>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</si>
  <si>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</si>
  <si>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</si>
  <si>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</si>
  <si>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</si>
  <si>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</si>
  <si>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</si>
  <si>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</si>
  <si>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</si>
  <si>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</si>
  <si>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</si>
  <si>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</si>
  <si>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</si>
  <si>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</si>
  <si>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</si>
  <si>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</si>
  <si>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</si>
  <si>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</si>
  <si>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</si>
  <si>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</si>
  <si>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</si>
  <si>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</si>
  <si>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</si>
  <si>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</si>
  <si>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</si>
  <si>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</si>
  <si>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</si>
  <si>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</si>
  <si>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</si>
  <si>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</si>
  <si>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</si>
  <si>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</si>
  <si>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</si>
  <si>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</si>
  <si>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</si>
  <si>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</si>
  <si>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</si>
  <si>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</si>
  <si>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</si>
  <si>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</si>
  <si>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</si>
  <si>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</si>
  <si>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</si>
  <si>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</si>
  <si>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</si>
  <si>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</si>
  <si>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</si>
  <si>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</si>
  <si>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</si>
  <si>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</si>
  <si>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</si>
  <si>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</si>
  <si>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</si>
  <si>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</si>
  <si>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</si>
  <si>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</si>
  <si>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</si>
  <si>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</si>
  <si>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</si>
  <si>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</si>
  <si>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</si>
  <si>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</si>
  <si>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</si>
  <si>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</si>
  <si>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</si>
  <si>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</si>
  <si>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</si>
  <si>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</si>
  <si>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</si>
  <si>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</si>
  <si>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</si>
  <si>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</si>
  <si>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</si>
  <si>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</si>
  <si>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</si>
  <si>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</si>
  <si>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</si>
  <si>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</si>
  <si>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</si>
  <si>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</si>
  <si>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</si>
  <si>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</si>
  <si>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</si>
  <si>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</si>
  <si>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</si>
  <si>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</si>
  <si>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</si>
  <si>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</si>
  <si>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</si>
  <si>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</si>
  <si>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</si>
  <si>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</si>
  <si>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</si>
  <si>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</si>
  <si>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</si>
  <si>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</si>
  <si>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</si>
  <si>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</si>
  <si>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</si>
  <si>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</si>
  <si>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</si>
  <si>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</si>
  <si>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</si>
  <si>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</si>
  <si>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</si>
  <si>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</si>
  <si>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</si>
  <si>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</si>
  <si>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</si>
  <si>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</si>
  <si>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</si>
  <si>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</si>
  <si>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</si>
  <si>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</si>
  <si>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</si>
  <si>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</si>
  <si>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</si>
  <si>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</si>
  <si>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</si>
  <si>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</si>
  <si>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</si>
  <si>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</si>
  <si>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</si>
  <si>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</si>
  <si>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</si>
  <si>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</si>
  <si>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</si>
  <si>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</si>
  <si>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</si>
  <si>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</si>
  <si>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</si>
  <si>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</si>
  <si>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</si>
  <si>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</si>
  <si>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</si>
  <si>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</si>
  <si>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</si>
  <si>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</si>
  <si>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</si>
  <si>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</si>
  <si>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</si>
  <si>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</si>
  <si>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</si>
  <si>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</si>
  <si>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</si>
  <si>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</si>
  <si>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</si>
  <si>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</si>
  <si>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</si>
  <si>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</si>
  <si>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</si>
  <si>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</si>
  <si>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</si>
  <si>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</si>
  <si>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</si>
  <si>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</si>
  <si>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</si>
  <si>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</si>
  <si>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</si>
  <si>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</si>
  <si>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</si>
  <si>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</si>
  <si>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</si>
  <si>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</si>
  <si>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</si>
  <si>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</si>
  <si>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</si>
  <si>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</si>
  <si>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</si>
  <si>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</si>
  <si>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</si>
  <si>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</si>
  <si>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</si>
  <si>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</si>
  <si>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</si>
  <si>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</si>
  <si>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</si>
  <si>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</si>
  <si>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</si>
  <si>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</si>
  <si>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</si>
  <si>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</si>
  <si>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</si>
  <si>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</si>
  <si>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</si>
  <si>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</si>
  <si>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</si>
  <si>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</si>
  <si>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</si>
  <si>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</si>
  <si>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</si>
  <si>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</si>
  <si>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</si>
  <si>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</si>
  <si>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</si>
  <si>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</si>
  <si>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</si>
  <si>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</si>
  <si>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</si>
  <si>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</si>
  <si>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</si>
  <si>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</si>
  <si>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</si>
  <si>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</si>
  <si>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</si>
  <si>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</si>
  <si>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</si>
  <si>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</si>
  <si>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</si>
  <si>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</si>
  <si>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</si>
  <si>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</si>
  <si>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</si>
  <si>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</si>
  <si>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</si>
  <si>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</si>
  <si>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</si>
  <si>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</si>
  <si>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</si>
  <si>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</si>
  <si>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</si>
  <si>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</si>
  <si>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</si>
  <si>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</si>
  <si>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</si>
  <si>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</si>
  <si>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</si>
  <si>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</si>
  <si>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</si>
  <si>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</si>
  <si>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</si>
  <si>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</si>
  <si>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</si>
  <si>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</si>
  <si>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</si>
  <si>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</si>
  <si>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</si>
  <si>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</si>
  <si>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</si>
  <si>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</si>
  <si>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</si>
  <si>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</si>
  <si>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</si>
  <si>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</si>
  <si>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</si>
  <si>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</si>
  <si>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</si>
  <si>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</si>
  <si>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</si>
  <si>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</si>
  <si>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</si>
  <si>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</si>
  <si>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</si>
  <si>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</si>
  <si>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</si>
  <si>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</si>
  <si>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</si>
  <si>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</si>
  <si>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</si>
  <si>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</si>
  <si>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</si>
  <si>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</si>
  <si>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</si>
  <si>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</si>
  <si>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</si>
  <si>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</si>
  <si>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</si>
  <si>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</si>
  <si>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</si>
  <si>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</si>
  <si>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</si>
  <si>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</si>
  <si>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</si>
  <si>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</si>
  <si>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</si>
  <si>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</si>
  <si>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</si>
  <si>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</si>
  <si>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</si>
  <si>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</si>
  <si>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</si>
  <si>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</si>
  <si>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</si>
  <si>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</si>
  <si>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</si>
  <si>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</si>
  <si>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</si>
  <si>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</si>
  <si>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</si>
  <si>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</si>
  <si>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</si>
  <si>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</si>
  <si>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</si>
  <si>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</si>
  <si>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</si>
  <si>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</si>
  <si>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</si>
  <si>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</si>
  <si>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</si>
  <si>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</si>
  <si>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</si>
  <si>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</si>
  <si>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</si>
  <si>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</si>
  <si>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</si>
  <si>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</si>
  <si>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</si>
  <si>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</si>
  <si>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</si>
  <si>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</si>
  <si>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</si>
  <si>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</si>
  <si>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</si>
  <si>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</si>
  <si>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</si>
  <si>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</si>
  <si>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</si>
  <si>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</si>
  <si>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</si>
  <si>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</si>
  <si>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</si>
  <si>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</si>
  <si>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</si>
  <si>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</si>
  <si>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</si>
  <si>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</si>
  <si>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</si>
  <si>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</si>
  <si>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</si>
  <si>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</si>
  <si>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</si>
  <si>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</si>
  <si>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</si>
  <si>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</si>
  <si>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</si>
  <si>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</si>
  <si>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</si>
  <si>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</si>
  <si>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</si>
  <si>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</si>
  <si>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</si>
  <si>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</si>
  <si>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</si>
  <si>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</si>
  <si>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</si>
  <si>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</si>
  <si>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</si>
  <si>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</si>
  <si>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</si>
  <si>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</si>
  <si>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</si>
  <si>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</si>
  <si>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</si>
  <si>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</si>
  <si>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</si>
  <si>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</si>
  <si>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</si>
  <si>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</si>
  <si>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</si>
  <si>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</si>
  <si>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</si>
  <si>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</si>
  <si>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</si>
  <si>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</si>
  <si>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</si>
  <si>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</si>
  <si>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</si>
  <si>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</si>
  <si>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</si>
  <si>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</si>
  <si>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</si>
  <si>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</si>
  <si>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</si>
  <si>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</si>
  <si>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</si>
  <si>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</si>
  <si>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</si>
  <si>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</si>
  <si>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</si>
  <si>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</si>
  <si>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</si>
  <si>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</si>
  <si>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</si>
  <si>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</si>
  <si>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</si>
  <si>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</si>
  <si>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</si>
  <si>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</si>
  <si>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</si>
  <si>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</si>
  <si>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</si>
  <si>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</si>
  <si>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</si>
  <si>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</si>
  <si>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</si>
  <si>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</si>
  <si>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</si>
  <si>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</si>
  <si>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</si>
  <si>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</si>
  <si>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</si>
  <si>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</si>
  <si>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</si>
  <si>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</si>
  <si>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</si>
  <si>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</si>
  <si>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</si>
  <si>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</si>
  <si>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</si>
  <si>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</si>
  <si>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</si>
  <si>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</si>
  <si>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</si>
  <si>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</si>
  <si>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</si>
  <si>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</si>
  <si>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</si>
  <si>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</si>
  <si>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</si>
  <si>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</si>
  <si>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</si>
  <si>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</si>
  <si>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</si>
  <si>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</si>
  <si>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</si>
  <si>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</si>
  <si>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</si>
  <si>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</si>
  <si>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</si>
  <si>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</si>
  <si>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</si>
  <si>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</si>
  <si>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</si>
  <si>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</si>
  <si>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</si>
  <si>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</si>
  <si>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</si>
  <si>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</si>
  <si>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</si>
  <si>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</si>
  <si>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</si>
  <si>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</si>
  <si>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</si>
  <si>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</si>
  <si>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</si>
  <si>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</si>
  <si>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</si>
  <si>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</si>
  <si>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</si>
  <si>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</si>
  <si>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</si>
  <si>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</si>
  <si>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</si>
  <si>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</si>
  <si>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</si>
  <si>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</si>
  <si>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</si>
  <si>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</si>
  <si>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</si>
  <si>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</si>
  <si>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</si>
  <si>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</si>
  <si>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</si>
  <si>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</si>
  <si>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</si>
  <si>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</si>
  <si>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</si>
  <si>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</si>
  <si>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</si>
  <si>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</si>
  <si>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</si>
  <si>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</si>
  <si>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</si>
  <si>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</si>
  <si>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</si>
  <si>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</si>
  <si>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</si>
  <si>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</si>
  <si>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</si>
  <si>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</si>
  <si>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</si>
  <si>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</si>
  <si>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</si>
  <si>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</si>
  <si>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</si>
  <si>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</si>
  <si>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</si>
  <si>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</si>
  <si>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</si>
  <si>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</si>
  <si>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</si>
  <si>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</si>
  <si>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</si>
  <si>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</si>
  <si>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</si>
  <si>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</si>
  <si>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</si>
  <si>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</si>
  <si>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</si>
  <si>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</si>
  <si>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</si>
  <si>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</si>
  <si>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</si>
  <si>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</si>
  <si>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</si>
  <si>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</si>
  <si>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</si>
  <si>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</si>
  <si>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</si>
  <si>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</si>
  <si>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</si>
  <si>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</si>
  <si>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</si>
  <si>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</si>
  <si>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</si>
  <si>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</si>
  <si>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</si>
  <si>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</si>
  <si>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</si>
  <si>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</si>
  <si>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</si>
  <si>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</si>
  <si>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</si>
  <si>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</si>
  <si>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</si>
  <si>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</si>
  <si>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</si>
  <si>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</si>
  <si>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</si>
  <si>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</si>
  <si>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</si>
  <si>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</si>
  <si>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</si>
  <si>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</si>
  <si>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</si>
  <si>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</si>
  <si>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</si>
  <si>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</si>
  <si>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</si>
  <si>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</si>
  <si>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</si>
  <si>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</si>
  <si>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</si>
  <si>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</si>
  <si>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</si>
  <si>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</si>
  <si>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</si>
  <si>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</si>
  <si>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</si>
  <si>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</si>
  <si>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</si>
  <si>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</si>
  <si>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</si>
  <si>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</si>
  <si>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</si>
  <si>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</si>
  <si>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</si>
  <si>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</si>
  <si>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</si>
  <si>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</si>
  <si>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</si>
  <si>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</si>
  <si>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</si>
  <si>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</si>
  <si>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</si>
  <si>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</si>
  <si>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</si>
  <si>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</si>
  <si>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</si>
  <si>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</si>
  <si>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</si>
  <si>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</si>
  <si>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</si>
  <si>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</si>
  <si>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</si>
  <si>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</si>
  <si>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</si>
  <si>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</si>
  <si>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</si>
  <si>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</si>
  <si>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</si>
  <si>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</si>
  <si>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</si>
  <si>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</si>
  <si>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</si>
  <si>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</si>
  <si>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</si>
  <si>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</si>
  <si>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</si>
  <si>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</si>
  <si>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</si>
  <si>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</si>
  <si>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</si>
  <si>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</si>
  <si>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</si>
  <si>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</si>
  <si>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</si>
  <si>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</si>
  <si>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</si>
  <si>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</si>
  <si>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</si>
  <si>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</si>
  <si>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</si>
  <si>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</si>
  <si>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</si>
  <si>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</si>
  <si>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</si>
  <si>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</si>
  <si>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</si>
  <si>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</si>
  <si>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</si>
  <si>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</si>
  <si>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</si>
  <si>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</si>
  <si>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</si>
  <si>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</si>
  <si>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</si>
  <si>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</si>
  <si>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</si>
  <si>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</si>
  <si>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</si>
  <si>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</si>
  <si>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</si>
  <si>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</si>
  <si>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</si>
  <si>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</si>
  <si>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</si>
  <si>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</si>
  <si>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</si>
  <si>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</si>
  <si>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</si>
  <si>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</si>
  <si>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</si>
  <si>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</si>
  <si>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</si>
  <si>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</si>
  <si>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</si>
  <si>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</si>
  <si>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</si>
  <si>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</si>
  <si>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</si>
  <si>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</si>
  <si>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</si>
  <si>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</si>
  <si>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</si>
  <si>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</si>
  <si>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</si>
  <si>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</si>
  <si>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</si>
  <si>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</si>
  <si>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</si>
  <si>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</si>
  <si>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</si>
  <si>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</si>
  <si>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</si>
  <si>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</si>
  <si>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</si>
  <si>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</si>
  <si>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</si>
  <si>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</si>
  <si>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</si>
  <si>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</si>
  <si>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</si>
  <si>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</si>
  <si>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</si>
  <si>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</si>
  <si>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</si>
  <si>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</si>
  <si>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</si>
  <si>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</si>
  <si>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</si>
  <si>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</si>
  <si>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</si>
  <si>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</si>
  <si>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</si>
  <si>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</si>
  <si>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</si>
  <si>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</si>
  <si>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</si>
  <si>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</si>
  <si>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</si>
  <si>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</si>
  <si>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</si>
  <si>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</si>
  <si>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</si>
  <si>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</si>
  <si>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</si>
  <si>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</si>
  <si>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</si>
  <si>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</si>
  <si>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</si>
  <si>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</si>
  <si>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</si>
  <si>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</si>
  <si>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</si>
  <si>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</si>
  <si>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</si>
  <si>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</si>
  <si>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</si>
  <si>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</si>
  <si>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</si>
  <si>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</si>
  <si>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</si>
  <si>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</si>
  <si>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</si>
  <si>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</si>
  <si>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</si>
  <si>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</si>
  <si>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</si>
  <si>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</si>
  <si>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</si>
  <si>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</si>
  <si>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</si>
  <si>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</si>
  <si>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</si>
  <si>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</si>
  <si>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</si>
  <si>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</si>
  <si>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</si>
  <si>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</si>
  <si>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</si>
  <si>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</si>
  <si>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</si>
  <si>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</si>
  <si>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</si>
  <si>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</si>
  <si>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</si>
  <si>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</si>
  <si>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</si>
  <si>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</si>
  <si>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</si>
  <si>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</si>
  <si>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</si>
  <si>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</si>
  <si>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</si>
  <si>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</si>
  <si>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</si>
  <si>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</si>
  <si>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</si>
  <si>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</si>
  <si>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</si>
  <si>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</si>
  <si>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</si>
  <si>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</si>
  <si>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</si>
  <si>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</si>
  <si>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</si>
  <si>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</si>
  <si>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</si>
  <si>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</si>
  <si>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</si>
  <si>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</si>
  <si>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</si>
  <si>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</si>
  <si>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</si>
  <si>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</si>
  <si>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</si>
  <si>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</si>
  <si>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</si>
  <si>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</si>
  <si>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</si>
  <si>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</si>
  <si>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</si>
  <si>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</si>
  <si>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</si>
  <si>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</si>
  <si>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</si>
  <si>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</si>
  <si>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</si>
  <si>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</si>
  <si>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</si>
  <si>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</si>
  <si>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</si>
  <si>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</si>
  <si>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</si>
  <si>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</si>
  <si>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</si>
  <si>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</si>
  <si>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</si>
  <si>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</si>
  <si>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</si>
  <si>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</si>
  <si>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</si>
  <si>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</si>
  <si>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</si>
  <si>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</si>
  <si>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</si>
  <si>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</si>
  <si>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</si>
  <si>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</si>
  <si>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</si>
  <si>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</si>
  <si>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</si>
  <si>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</si>
  <si>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</si>
  <si>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</si>
  <si>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</si>
  <si>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</si>
  <si>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</si>
  <si>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</si>
  <si>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</si>
  <si>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</si>
  <si>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</si>
  <si>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</si>
  <si>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</si>
  <si>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</si>
  <si>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</si>
  <si>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</si>
  <si>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</si>
  <si>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</si>
  <si>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</si>
  <si>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</si>
  <si>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</si>
  <si>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</si>
  <si>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</si>
  <si>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</si>
  <si>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</si>
  <si>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</si>
  <si>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</si>
  <si>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</si>
  <si>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</si>
  <si>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</si>
  <si>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</si>
  <si>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</si>
  <si>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</si>
  <si>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</si>
  <si>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</si>
  <si>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</si>
  <si>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</si>
  <si>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</si>
  <si>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</si>
  <si>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</si>
  <si>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</si>
  <si>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</si>
  <si>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</si>
  <si>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</si>
  <si>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</si>
  <si>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</si>
  <si>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</si>
  <si>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</si>
  <si>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</si>
  <si>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</si>
  <si>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</si>
  <si>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</si>
  <si>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</si>
  <si>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</si>
  <si>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</si>
  <si>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</si>
  <si>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</si>
  <si>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</si>
  <si>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</si>
  <si>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</si>
  <si>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</si>
  <si>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</si>
  <si>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</si>
  <si>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</si>
  <si>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</si>
  <si>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</si>
  <si>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</si>
  <si>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</si>
  <si>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</si>
  <si>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</si>
  <si>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</si>
  <si>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</si>
  <si>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</si>
  <si>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</si>
  <si>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</si>
  <si>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</si>
  <si>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</si>
  <si>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</si>
  <si>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</si>
  <si>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</si>
  <si>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</si>
  <si>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</si>
  <si>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</si>
  <si>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</si>
  <si>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</si>
  <si>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</si>
  <si>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</si>
  <si>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</si>
  <si>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</si>
  <si>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</si>
  <si>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</si>
  <si>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</si>
  <si>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</si>
  <si>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</si>
  <si>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</si>
  <si>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</si>
  <si>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</si>
  <si>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</si>
  <si>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</si>
  <si>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</si>
  <si>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</si>
  <si>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</si>
  <si>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</si>
  <si>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</si>
  <si>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</si>
  <si>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</si>
  <si>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</si>
  <si>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</si>
  <si>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</si>
  <si>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</si>
  <si>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</si>
  <si>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</si>
  <si>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</si>
  <si>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</si>
  <si>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</si>
  <si>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</si>
  <si>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</si>
  <si>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</si>
  <si>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</si>
  <si>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</si>
  <si>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</si>
  <si>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</si>
  <si>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</si>
  <si>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</si>
  <si>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</si>
  <si>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</si>
  <si>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</si>
  <si>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</si>
  <si>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</si>
  <si>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</si>
  <si>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</si>
  <si>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</si>
  <si>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</si>
  <si>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</si>
  <si>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</si>
  <si>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</si>
  <si>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</si>
  <si>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</si>
  <si>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</si>
  <si>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</si>
  <si>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</si>
  <si>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</si>
  <si>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</si>
  <si>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</si>
  <si>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</si>
  <si>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</si>
  <si>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</si>
  <si>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</si>
  <si>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</si>
  <si>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</si>
  <si>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</si>
  <si>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</si>
  <si>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</si>
  <si>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</si>
  <si>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</si>
  <si>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</si>
  <si>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</si>
  <si>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</si>
  <si>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</si>
  <si>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</si>
  <si>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</si>
  <si>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</si>
  <si>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</si>
  <si>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</si>
  <si>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</si>
  <si>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</si>
  <si>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</si>
  <si>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</si>
  <si>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</si>
  <si>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</si>
  <si>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</si>
  <si>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</si>
  <si>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</si>
  <si>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</si>
  <si>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</si>
  <si>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</si>
  <si>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</si>
  <si>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</si>
  <si>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</si>
  <si>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</si>
  <si>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</si>
  <si>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</si>
  <si>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</si>
  <si>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</si>
  <si>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</si>
  <si>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</si>
  <si>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</si>
  <si>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</si>
  <si>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</si>
  <si>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</si>
  <si>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</si>
  <si>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</si>
  <si>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</si>
  <si>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</si>
  <si>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</si>
  <si>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</si>
  <si>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</si>
  <si>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</si>
  <si>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</si>
  <si>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</si>
  <si>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</si>
  <si>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</si>
  <si>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</si>
  <si>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</si>
  <si>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</si>
  <si>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</si>
  <si>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</si>
  <si>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</si>
  <si>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</si>
  <si>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</si>
  <si>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</si>
  <si>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</si>
  <si>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</si>
  <si>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</si>
  <si>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</si>
  <si>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</si>
  <si>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</si>
  <si>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</si>
  <si>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</si>
  <si>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</si>
  <si>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</si>
  <si>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</si>
  <si>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</si>
  <si>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</si>
  <si>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</si>
  <si>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</si>
  <si>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</si>
  <si>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</si>
  <si>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</si>
  <si>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</si>
  <si>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</si>
  <si>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</si>
  <si>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</si>
  <si>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</si>
  <si>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</si>
  <si>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</si>
  <si>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</si>
  <si>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</si>
  <si>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</si>
  <si>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</si>
  <si>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</si>
  <si>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</si>
  <si>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</si>
  <si>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</si>
  <si>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</si>
  <si>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</si>
  <si>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</si>
  <si>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</si>
  <si>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</si>
  <si>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</si>
  <si>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</si>
  <si>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</si>
  <si>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</si>
  <si>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</si>
  <si>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</si>
  <si>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</si>
  <si>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</si>
  <si>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</si>
  <si>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</si>
  <si>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</si>
  <si>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</si>
  <si>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</si>
  <si>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</si>
  <si>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</si>
  <si>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</si>
  <si>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</si>
  <si>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</si>
  <si>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</si>
  <si>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</si>
  <si>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</si>
  <si>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</si>
  <si>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</si>
  <si>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</si>
  <si>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</si>
  <si>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</si>
  <si>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</si>
  <si>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</si>
  <si>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</si>
  <si>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</si>
  <si>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</si>
  <si>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</si>
  <si>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</si>
  <si>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</si>
  <si>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</si>
  <si>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</si>
  <si>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</si>
  <si>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</si>
  <si>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</si>
  <si>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</si>
  <si>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</si>
  <si>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</si>
  <si>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</si>
  <si>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</si>
  <si>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</si>
  <si>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</si>
  <si>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</si>
  <si>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</si>
  <si>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</si>
  <si>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</si>
  <si>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</si>
  <si>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</si>
  <si>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</si>
  <si>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</si>
  <si>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</si>
  <si>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</si>
  <si>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</si>
  <si>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</si>
  <si>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</si>
  <si>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</si>
  <si>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</si>
  <si>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</si>
  <si>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</si>
  <si>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</si>
  <si>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</si>
  <si>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</si>
  <si>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</si>
  <si>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</si>
  <si>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</si>
  <si>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</si>
  <si>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</si>
  <si>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</si>
  <si>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</si>
  <si>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</si>
  <si>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</si>
  <si>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</si>
  <si>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</si>
  <si>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</si>
  <si>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</si>
  <si>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</si>
  <si>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</si>
  <si>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</si>
  <si>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</si>
  <si>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</si>
  <si>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</si>
  <si>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</si>
  <si>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</si>
  <si>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</si>
  <si>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</si>
  <si>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</si>
  <si>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</si>
  <si>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</si>
  <si>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</si>
  <si>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</si>
  <si>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</si>
  <si>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</si>
  <si>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</si>
  <si>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</si>
  <si>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</si>
  <si>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</si>
  <si>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</si>
  <si>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</si>
  <si>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</si>
  <si>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</si>
  <si>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</si>
  <si>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</si>
  <si>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</si>
  <si>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</si>
  <si>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</si>
  <si>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</si>
  <si>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</si>
  <si>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</si>
  <si>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</si>
  <si>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</si>
  <si>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</si>
  <si>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</si>
  <si>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</si>
  <si>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</si>
  <si>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</si>
  <si>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</si>
  <si>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</si>
  <si>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</si>
  <si>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</si>
  <si>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</si>
  <si>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</si>
  <si>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</si>
  <si>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</si>
  <si>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</si>
  <si>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</si>
  <si>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</si>
  <si>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</si>
  <si>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</si>
  <si>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</si>
  <si>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</si>
  <si>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</si>
  <si>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</si>
  <si>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</si>
  <si>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</si>
  <si>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</si>
  <si>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</si>
  <si>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</si>
  <si>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</si>
  <si>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</si>
  <si>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</si>
  <si>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</si>
  <si>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</si>
  <si>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</si>
  <si>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</si>
  <si>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</si>
  <si>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</si>
  <si>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</si>
  <si>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</si>
  <si>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</si>
  <si>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</si>
  <si>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</si>
  <si>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</si>
  <si>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</si>
  <si>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</si>
  <si>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</si>
  <si>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</si>
  <si>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</si>
  <si>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</si>
  <si>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</si>
  <si>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</si>
  <si>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</si>
  <si>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</si>
  <si>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</si>
  <si>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</si>
  <si>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</si>
  <si>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</si>
  <si>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</si>
  <si>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</si>
  <si>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</si>
  <si>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</si>
  <si>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</si>
  <si>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</si>
  <si>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</si>
  <si>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</si>
  <si>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</si>
  <si>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</si>
  <si>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</si>
  <si>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</si>
  <si>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</si>
  <si>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</si>
  <si>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</si>
  <si>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</si>
  <si>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</si>
  <si>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</si>
  <si>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</si>
  <si>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</si>
  <si>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</si>
  <si>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</si>
  <si>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</si>
  <si>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</si>
  <si>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</si>
  <si>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</si>
  <si>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</si>
  <si>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</si>
  <si>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</si>
  <si>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</si>
  <si>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</si>
  <si>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</si>
  <si>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</si>
  <si>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</si>
  <si>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</si>
  <si>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</si>
  <si>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</si>
  <si>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</si>
  <si>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</si>
  <si>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</si>
  <si>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</si>
  <si>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</si>
  <si>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</si>
  <si>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</si>
  <si>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</si>
  <si>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</si>
  <si>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</si>
  <si>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</si>
  <si>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</si>
  <si>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</si>
  <si>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</si>
  <si>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</si>
  <si>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</si>
  <si>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</si>
  <si>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</si>
  <si>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</si>
  <si>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</si>
  <si>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</si>
  <si>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</si>
  <si>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</si>
  <si>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</si>
  <si>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</si>
  <si>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</si>
  <si>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</si>
  <si>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</si>
  <si>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</si>
  <si>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</si>
  <si>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</si>
  <si>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</si>
  <si>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</si>
  <si>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</si>
  <si>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</si>
  <si>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</si>
  <si>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</si>
  <si>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</si>
  <si>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</si>
  <si>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</si>
  <si>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</si>
  <si>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</si>
  <si>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</si>
  <si>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</si>
  <si>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</si>
  <si>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</si>
  <si>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</si>
  <si>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</si>
  <si>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</si>
  <si>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</si>
  <si>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</si>
  <si>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</si>
  <si>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</si>
  <si>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</si>
  <si>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</si>
  <si>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</si>
  <si>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</si>
  <si>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</si>
  <si>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</si>
  <si>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</si>
  <si>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</si>
  <si>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</si>
  <si>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</si>
  <si>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</si>
  <si>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</si>
  <si>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</si>
  <si>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</si>
  <si>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</si>
  <si>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</si>
  <si>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</si>
  <si>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</si>
  <si>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</si>
  <si>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</si>
  <si>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</si>
  <si>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</si>
  <si>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</si>
  <si>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</si>
  <si>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</si>
  <si>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</si>
  <si>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</si>
  <si>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</si>
  <si>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</si>
  <si>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</si>
  <si>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</si>
  <si>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</si>
  <si>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</si>
  <si>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</si>
  <si>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</si>
  <si>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</si>
  <si>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</si>
  <si>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</si>
  <si>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</si>
  <si>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</si>
  <si>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</si>
  <si>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</si>
  <si>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</si>
  <si>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</si>
  <si>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</si>
  <si>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</si>
  <si>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</si>
  <si>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</si>
  <si>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</si>
  <si>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</si>
  <si>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</si>
  <si>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</si>
  <si>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</si>
  <si>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</si>
  <si>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</si>
  <si>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</si>
  <si>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</si>
  <si>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</si>
  <si>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</si>
  <si>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</si>
  <si>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</si>
  <si>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</si>
  <si>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</si>
  <si>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</si>
  <si>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</si>
  <si>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</si>
  <si>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</si>
  <si>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</si>
  <si>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</si>
  <si>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</si>
  <si>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</si>
  <si>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</si>
  <si>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</si>
  <si>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</si>
  <si>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</si>
  <si>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</si>
  <si>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</si>
  <si>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</si>
  <si>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</si>
  <si>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</si>
  <si>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</si>
  <si>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</si>
  <si>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</si>
  <si>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</si>
  <si>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</si>
  <si>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</si>
  <si>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</si>
  <si>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</si>
  <si>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</si>
  <si>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</si>
  <si>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</si>
  <si>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</si>
  <si>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</si>
  <si>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</si>
  <si>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</si>
  <si>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</si>
  <si>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</si>
  <si>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</si>
  <si>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</si>
  <si>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</si>
  <si>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</si>
  <si>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</si>
  <si>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</si>
  <si>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</si>
  <si>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</si>
  <si>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</si>
  <si>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</si>
  <si>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</si>
  <si>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</si>
  <si>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</si>
  <si>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</si>
  <si>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</si>
  <si>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</si>
  <si>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</si>
  <si>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</si>
  <si>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</si>
  <si>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</si>
  <si>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</si>
  <si>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</si>
  <si>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</si>
  <si>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</si>
  <si>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</si>
  <si>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</si>
  <si>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</si>
  <si>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</si>
  <si>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</si>
  <si>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</si>
  <si>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</si>
  <si>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</si>
  <si>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</si>
  <si>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</si>
  <si>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</si>
  <si>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</si>
  <si>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</si>
  <si>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</si>
  <si>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</si>
  <si>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</si>
  <si>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</si>
  <si>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</si>
  <si>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</si>
  <si>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</si>
  <si>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</si>
  <si>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</si>
  <si>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</si>
  <si>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</si>
  <si>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</si>
  <si>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</si>
  <si>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</si>
  <si>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</si>
  <si>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</si>
  <si>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</si>
  <si>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</si>
  <si>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</si>
  <si>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</si>
  <si>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</si>
  <si>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</si>
  <si>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</si>
  <si>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</si>
  <si>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</si>
  <si>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</si>
  <si>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</si>
  <si>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</si>
  <si>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</si>
  <si>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</si>
  <si>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</si>
  <si>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</si>
  <si>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</si>
  <si>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</si>
  <si>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</si>
  <si>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</si>
  <si>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</si>
  <si>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</si>
  <si>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</si>
  <si>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</si>
  <si>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</si>
  <si>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</si>
  <si>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</si>
  <si>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</si>
  <si>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</si>
  <si>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</si>
  <si>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</si>
  <si>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</si>
  <si>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</si>
  <si>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</si>
  <si>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</si>
  <si>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</si>
  <si>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</si>
  <si>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</si>
  <si>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</si>
  <si>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</si>
  <si>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</si>
  <si>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</si>
  <si>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</si>
  <si>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</si>
  <si>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</si>
  <si>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</si>
  <si>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</si>
  <si>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</si>
  <si>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</si>
  <si>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</si>
  <si>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</si>
  <si>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</si>
  <si>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</si>
  <si>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</si>
  <si>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</si>
  <si>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</si>
  <si>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</si>
  <si>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</si>
  <si>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</si>
  <si>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</si>
  <si>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</si>
  <si>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</si>
  <si>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</si>
  <si>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</si>
  <si>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</si>
  <si>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</si>
  <si>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</si>
  <si>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</si>
  <si>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</si>
  <si>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</si>
  <si>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</si>
  <si>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</si>
  <si>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</si>
  <si>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</si>
  <si>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</si>
  <si>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</si>
  <si>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</si>
  <si>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</si>
  <si>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</si>
  <si>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</si>
  <si>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</si>
  <si>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</si>
  <si>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</si>
  <si>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</si>
  <si>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</si>
  <si>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</si>
  <si>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</si>
  <si>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</si>
  <si>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</si>
  <si>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</si>
  <si>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</si>
  <si>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</si>
  <si>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</si>
  <si>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</si>
  <si>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</si>
  <si>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</si>
  <si>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</si>
  <si>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</si>
  <si>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</si>
  <si>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</si>
  <si>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</si>
  <si>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</si>
  <si>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</si>
  <si>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</si>
  <si>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</si>
  <si>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</si>
  <si>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</si>
  <si>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</si>
  <si>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</si>
  <si>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</si>
  <si>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</si>
  <si>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</si>
  <si>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</si>
  <si>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</si>
  <si>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</si>
  <si>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</si>
  <si>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</si>
  <si>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</si>
  <si>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</si>
  <si>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</si>
  <si>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</si>
  <si>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</si>
  <si>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</si>
  <si>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</si>
  <si>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</si>
  <si>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</si>
  <si>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</si>
  <si>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</si>
  <si>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</si>
  <si>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</si>
  <si>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</si>
  <si>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</si>
  <si>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</si>
  <si>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</si>
  <si>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</si>
  <si>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</si>
  <si>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</si>
  <si>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</si>
  <si>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</si>
  <si>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</si>
  <si>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</si>
  <si>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</si>
  <si>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</si>
  <si>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</si>
  <si>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</si>
  <si>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</si>
  <si>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</si>
  <si>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</si>
  <si>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</si>
  <si>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</si>
  <si>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</si>
  <si>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</si>
  <si>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</si>
  <si>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</si>
  <si>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</si>
  <si>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</si>
  <si>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</si>
  <si>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</si>
  <si>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</si>
  <si>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</si>
  <si>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</si>
  <si>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</si>
  <si>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</si>
  <si>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</si>
  <si>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</si>
  <si>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</si>
  <si>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</si>
  <si>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</si>
  <si>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</si>
  <si>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</si>
  <si>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</si>
  <si>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</si>
  <si>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</si>
  <si>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</si>
  <si>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</si>
  <si>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</si>
  <si>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</si>
  <si>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</si>
  <si>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</si>
  <si>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</si>
  <si>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</si>
  <si>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</si>
  <si>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</si>
  <si>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</si>
  <si>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</si>
  <si>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</si>
  <si>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</si>
  <si>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</si>
  <si>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</si>
  <si>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</si>
  <si>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</si>
  <si>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</si>
  <si>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</si>
  <si>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</si>
  <si>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</si>
  <si>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</si>
  <si>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</si>
  <si>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</si>
  <si>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</si>
  <si>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</si>
  <si>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</si>
  <si>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</si>
  <si>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</si>
  <si>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</si>
  <si>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</si>
  <si>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</si>
  <si>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</si>
  <si>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</si>
  <si>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</si>
  <si>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</si>
  <si>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</si>
  <si>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</si>
  <si>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</si>
  <si>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</si>
  <si>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</si>
  <si>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</si>
  <si>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</si>
  <si>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</si>
  <si>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</si>
  <si>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</si>
  <si>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</si>
  <si>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</si>
  <si>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</si>
  <si>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</si>
  <si>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</si>
  <si>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</si>
  <si>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</si>
  <si>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</si>
  <si>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</si>
  <si>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</si>
  <si>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</si>
  <si>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</si>
  <si>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</si>
  <si>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</si>
  <si>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</si>
  <si>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</si>
  <si>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</si>
  <si>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</si>
  <si>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</si>
  <si>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</si>
  <si>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</si>
  <si>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</si>
  <si>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</si>
  <si>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</si>
  <si>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</si>
  <si>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</si>
  <si>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</si>
  <si>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</si>
  <si>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</si>
  <si>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</si>
  <si>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</si>
  <si>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</si>
  <si>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</si>
  <si>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</si>
  <si>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</si>
  <si>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</si>
  <si>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</si>
  <si>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</si>
  <si>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</si>
  <si>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</si>
  <si>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</si>
  <si>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</si>
  <si>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</si>
  <si>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</si>
  <si>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</si>
  <si>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</si>
  <si>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</si>
  <si>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</si>
  <si>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</si>
  <si>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</si>
  <si>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</si>
  <si>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</si>
  <si>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</si>
  <si>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</si>
  <si>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</si>
  <si>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</si>
  <si>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</si>
  <si>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</si>
  <si>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</si>
  <si>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</si>
  <si>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</si>
  <si>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</si>
  <si>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</si>
  <si>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</si>
  <si>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</si>
  <si>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</si>
  <si>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</si>
  <si>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</si>
  <si>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</si>
  <si>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</si>
  <si>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</si>
  <si>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</si>
  <si>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</si>
  <si>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</si>
  <si>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</si>
  <si>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</si>
  <si>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</si>
  <si>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</si>
  <si>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</si>
  <si>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</si>
  <si>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</si>
  <si>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</si>
  <si>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</si>
  <si>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</si>
  <si>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</si>
  <si>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</si>
  <si>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</si>
  <si>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</si>
  <si>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</si>
  <si>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</si>
  <si>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</si>
  <si>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</si>
  <si>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</si>
  <si>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</si>
  <si>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</si>
  <si>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</si>
  <si>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</si>
  <si>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</si>
  <si>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</si>
  <si>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</si>
  <si>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</si>
  <si>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</si>
  <si>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</si>
  <si>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</si>
  <si>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</si>
  <si>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</si>
  <si>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</si>
  <si>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</si>
  <si>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</si>
  <si>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</si>
  <si>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</si>
  <si>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</si>
  <si>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</si>
  <si>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</si>
  <si>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</si>
  <si>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</si>
  <si>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</si>
  <si>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</si>
  <si>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</si>
  <si>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</si>
  <si>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</si>
  <si>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</si>
  <si>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</si>
  <si>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</si>
  <si>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</si>
  <si>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</si>
  <si>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</si>
  <si>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</si>
  <si>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</si>
  <si>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</si>
  <si>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</si>
  <si>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</si>
  <si>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</si>
  <si>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</si>
  <si>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</si>
  <si>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</si>
  <si>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</si>
  <si>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</si>
  <si>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</si>
  <si>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</si>
  <si>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</si>
  <si>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</si>
  <si>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</si>
  <si>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</si>
  <si>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</si>
  <si>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</si>
  <si>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</si>
  <si>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</si>
  <si>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</si>
  <si>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</si>
  <si>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</si>
  <si>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</si>
  <si>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</si>
  <si>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</si>
  <si>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</si>
  <si>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</si>
  <si>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</si>
  <si>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</si>
  <si>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</si>
  <si>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</si>
  <si>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</si>
  <si>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</si>
  <si>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</si>
  <si>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</si>
  <si>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</si>
  <si>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</si>
  <si>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</si>
  <si>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</si>
  <si>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</si>
  <si>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</si>
  <si>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</si>
  <si>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</si>
  <si>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</si>
  <si>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</si>
  <si>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</si>
  <si>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</si>
  <si>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</si>
  <si>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</si>
  <si>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</si>
  <si>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</si>
  <si>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</si>
  <si>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</si>
  <si>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</si>
  <si>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</si>
  <si>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</si>
  <si>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</si>
  <si>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</si>
  <si>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</si>
  <si>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</si>
  <si>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</si>
  <si>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</si>
  <si>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</si>
  <si>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</si>
  <si>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</si>
  <si>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</si>
  <si>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</si>
  <si>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</si>
  <si>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</si>
  <si>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</si>
  <si>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</si>
  <si>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</si>
  <si>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</si>
  <si>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</si>
  <si>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</si>
  <si>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</si>
  <si>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</si>
  <si>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</si>
  <si>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</si>
  <si>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</si>
  <si>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</si>
  <si>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</si>
  <si>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</si>
  <si>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</si>
  <si>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</si>
  <si>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</si>
  <si>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</si>
  <si>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</si>
  <si>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</si>
  <si>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</si>
  <si>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</si>
  <si>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</si>
  <si>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</si>
  <si>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</si>
  <si>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</si>
  <si>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</si>
  <si>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</si>
  <si>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</si>
  <si>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</si>
  <si>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</si>
  <si>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</si>
  <si>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</si>
  <si>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</si>
  <si>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</si>
  <si>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</si>
  <si>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</si>
  <si>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</si>
  <si>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</si>
  <si>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</si>
  <si>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</si>
  <si>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</si>
  <si>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</si>
  <si>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</si>
  <si>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</si>
  <si>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</si>
  <si>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</si>
  <si>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</si>
  <si>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</si>
  <si>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</si>
  <si>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</si>
  <si>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</si>
  <si>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</si>
  <si>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</si>
  <si>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</si>
  <si>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</si>
  <si>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</si>
  <si>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</si>
  <si>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</si>
  <si>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</si>
  <si>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</si>
  <si>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</si>
  <si>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</si>
  <si>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</si>
  <si>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</si>
  <si>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</si>
  <si>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</si>
  <si>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</si>
  <si>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</si>
  <si>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</si>
  <si>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</si>
  <si>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</si>
  <si>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</si>
  <si>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</si>
  <si>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</si>
  <si>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</si>
  <si>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</si>
  <si>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</si>
  <si>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</si>
  <si>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</si>
  <si>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</si>
  <si>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</si>
  <si>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</si>
  <si>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</si>
  <si>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</si>
  <si>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</si>
  <si>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</si>
  <si>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</si>
  <si>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</si>
  <si>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</si>
  <si>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</si>
  <si>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</si>
  <si>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</si>
  <si>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</si>
  <si>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</si>
  <si>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</si>
  <si>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</si>
  <si>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</si>
  <si>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</si>
  <si>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</si>
  <si>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</si>
  <si>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</si>
  <si>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</si>
  <si>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</si>
  <si>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</si>
  <si>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</si>
  <si>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</si>
  <si>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</si>
  <si>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</si>
  <si>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</si>
  <si>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</si>
  <si>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</si>
  <si>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</si>
  <si>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</si>
  <si>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</si>
  <si>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</si>
  <si>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</si>
  <si>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</si>
  <si>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</si>
  <si>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</si>
  <si>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</si>
  <si>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</si>
  <si>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</si>
  <si>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</si>
  <si>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</si>
  <si>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</si>
  <si>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</si>
  <si>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</si>
  <si>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</si>
  <si>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</si>
  <si>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</si>
  <si>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</si>
  <si>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</si>
  <si>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</si>
  <si>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</si>
  <si>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</si>
  <si>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</si>
  <si>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</si>
  <si>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</si>
  <si>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</si>
  <si>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</si>
  <si>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</si>
  <si>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</si>
  <si>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</si>
  <si>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</si>
  <si>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</si>
  <si>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</si>
  <si>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</si>
  <si>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</si>
  <si>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</si>
  <si>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</si>
  <si>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</si>
  <si>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</si>
  <si>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</si>
  <si>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</si>
  <si>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</si>
  <si>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</si>
  <si>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</si>
  <si>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</si>
  <si>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</si>
  <si>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</si>
  <si>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</si>
  <si>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</si>
  <si>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</si>
  <si>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</si>
  <si>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</si>
  <si>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</si>
  <si>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</si>
  <si>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</si>
  <si>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</si>
  <si>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</si>
  <si>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</si>
  <si>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</si>
  <si>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</si>
  <si>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</si>
  <si>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</si>
  <si>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</si>
  <si>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</si>
  <si>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</si>
  <si>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</si>
  <si>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</si>
  <si>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</si>
  <si>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</si>
  <si>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</si>
  <si>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</si>
  <si>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</si>
  <si>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</si>
  <si>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</si>
  <si>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</si>
  <si>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</si>
  <si>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</si>
  <si>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</si>
  <si>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</si>
  <si>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</si>
  <si>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</si>
  <si>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</si>
  <si>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</si>
  <si>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</si>
  <si>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</si>
  <si>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</si>
  <si>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</si>
  <si>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</si>
  <si>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</si>
  <si>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</si>
  <si>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</si>
  <si>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</si>
  <si>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</si>
  <si>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</si>
  <si>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</si>
  <si>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</si>
  <si>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</si>
  <si>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</si>
  <si>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</si>
  <si>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</si>
  <si>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</si>
  <si>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</si>
  <si>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</si>
  <si>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</si>
  <si>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</si>
  <si>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</si>
  <si>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</si>
  <si>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</si>
  <si>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</si>
  <si>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</si>
  <si>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</si>
  <si>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</si>
  <si>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</si>
  <si>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</si>
  <si>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</si>
  <si>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</si>
  <si>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</si>
  <si>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</si>
  <si>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</si>
  <si>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</si>
  <si>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</si>
  <si>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</si>
  <si>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</si>
  <si>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</si>
  <si>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</si>
  <si>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</si>
  <si>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</si>
  <si>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</si>
  <si>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</si>
  <si>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</si>
  <si>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</si>
  <si>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</si>
  <si>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</si>
  <si>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</si>
  <si>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</si>
  <si>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</si>
  <si>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</si>
  <si>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</si>
  <si>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</si>
  <si>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</si>
  <si>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</si>
  <si>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</si>
  <si>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</si>
  <si>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</si>
  <si>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</si>
  <si>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</si>
  <si>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</si>
  <si>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</si>
  <si>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</si>
  <si>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</si>
  <si>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</si>
  <si>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</si>
  <si>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</si>
  <si>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</si>
  <si>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</si>
  <si>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</si>
  <si>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</si>
  <si>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</si>
  <si>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</si>
  <si>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</si>
  <si>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</si>
  <si>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</si>
  <si>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</si>
  <si>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</si>
  <si>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</si>
  <si>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</si>
  <si>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</si>
  <si>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</si>
  <si>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</si>
  <si>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</si>
  <si>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</si>
  <si>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</si>
  <si>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</si>
  <si>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</si>
  <si>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</si>
  <si>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</si>
  <si>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</si>
  <si>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</si>
  <si>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</si>
  <si>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</si>
  <si>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</si>
  <si>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</si>
  <si>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</si>
  <si>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</si>
  <si>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</si>
  <si>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</si>
  <si>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</si>
  <si>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</si>
  <si>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</si>
  <si>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</si>
  <si>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</si>
  <si>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</si>
  <si>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</si>
  <si>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</si>
  <si>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</si>
  <si>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</si>
  <si>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</si>
  <si>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</si>
  <si>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</si>
  <si>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</si>
  <si>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</si>
  <si>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</si>
  <si>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</si>
  <si>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</si>
  <si>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</si>
  <si>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</si>
  <si>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</si>
  <si>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</si>
  <si>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</si>
  <si>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</si>
  <si>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</si>
  <si>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</si>
  <si>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</si>
  <si>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</si>
  <si>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</si>
  <si>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</si>
  <si>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</si>
  <si>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</si>
  <si>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</si>
  <si>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</si>
  <si>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</si>
  <si>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</si>
  <si>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</si>
  <si>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</si>
  <si>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</si>
  <si>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</si>
  <si>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</si>
  <si>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</si>
  <si>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</si>
  <si>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</si>
  <si>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</si>
  <si>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</si>
  <si>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</si>
  <si>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</si>
  <si>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</si>
  <si>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</si>
  <si>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</si>
  <si>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</si>
  <si>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</si>
  <si>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</si>
  <si>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</si>
  <si>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</si>
  <si>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</si>
  <si>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</si>
  <si>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</si>
  <si>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</si>
  <si>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</si>
  <si>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</si>
  <si>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</si>
  <si>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</si>
  <si>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</si>
  <si>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</si>
  <si>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</si>
  <si>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</si>
  <si>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</si>
  <si>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</si>
  <si>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</si>
  <si>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</si>
  <si>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</si>
  <si>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</si>
  <si>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</si>
  <si>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</si>
  <si>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</si>
  <si>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</si>
  <si>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</si>
  <si>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</si>
  <si>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</si>
  <si>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</si>
  <si>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</si>
  <si>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</si>
  <si>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</si>
  <si>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</si>
  <si>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</si>
  <si>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</si>
  <si>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</si>
  <si>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</si>
  <si>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</si>
  <si>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</si>
  <si>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</si>
  <si>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</si>
  <si>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</si>
  <si>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</si>
  <si>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</si>
  <si>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</si>
  <si>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</si>
  <si>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</si>
  <si>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</si>
  <si>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</si>
  <si>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</si>
  <si>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</si>
  <si>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</si>
  <si>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</si>
  <si>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</si>
  <si>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</si>
  <si>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</si>
  <si>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</si>
  <si>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</si>
  <si>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</si>
  <si>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</si>
  <si>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</si>
  <si>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</si>
  <si>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</si>
  <si>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</si>
  <si>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</si>
  <si>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</si>
  <si>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</si>
  <si>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</si>
  <si>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</si>
  <si>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</si>
  <si>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</si>
  <si>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</si>
  <si>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</si>
  <si>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</si>
  <si>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</si>
  <si>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</si>
  <si>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</si>
  <si>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</si>
  <si>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</si>
  <si>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</si>
  <si>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</si>
  <si>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</si>
  <si>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</si>
  <si>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</si>
  <si>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</si>
  <si>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</si>
  <si>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</si>
  <si>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</si>
  <si>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</si>
  <si>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</si>
  <si>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</si>
  <si>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</si>
  <si>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</si>
  <si>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</si>
  <si>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</si>
  <si>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</si>
  <si>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</si>
  <si>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</si>
  <si>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</si>
  <si>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</si>
  <si>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</si>
  <si>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</si>
  <si>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</si>
  <si>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</si>
  <si>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</si>
  <si>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</si>
  <si>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</si>
  <si>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</si>
  <si>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</si>
  <si>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</si>
  <si>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</si>
  <si>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</si>
  <si>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</si>
  <si>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</si>
  <si>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</si>
  <si>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</si>
  <si>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</si>
  <si>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</si>
  <si>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</si>
  <si>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</si>
  <si>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</si>
  <si>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</si>
  <si>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</si>
  <si>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</si>
  <si>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</si>
  <si>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</si>
  <si>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</si>
  <si>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</si>
  <si>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</si>
  <si>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</si>
  <si>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</si>
  <si>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</si>
  <si>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</si>
  <si>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</si>
  <si>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</si>
  <si>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</si>
  <si>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</si>
  <si>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</si>
  <si>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</si>
  <si>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</si>
  <si>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</si>
  <si>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</si>
  <si>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</si>
  <si>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</si>
  <si>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</si>
  <si>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</si>
  <si>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</si>
  <si>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</si>
  <si>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</si>
  <si>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</si>
  <si>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</si>
  <si>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</si>
  <si>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</si>
  <si>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</si>
  <si>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</si>
  <si>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</si>
  <si>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</si>
  <si>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</si>
  <si>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</si>
  <si>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</si>
  <si>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food court hydery</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</si>
  <si>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</si>
  <si>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</si>
  <si>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</si>
  <si>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</si>
  <si>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</si>
  <si>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</si>
  <si>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</si>
  <si>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</si>
  <si>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</si>
  <si>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</si>
  <si>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</si>
  <si>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</si>
  <si>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</si>
  <si>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</si>
  <si>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</si>
  <si>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</si>
  <si>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</si>
  <si>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</si>
  <si>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</si>
  <si>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</si>
  <si>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</si>
  <si>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</si>
  <si>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</si>
  <si>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</si>
  <si>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</si>
  <si>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</si>
  <si>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</si>
  <si>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</si>
  <si>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</si>
  <si>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</si>
  <si>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</si>
  <si>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</si>
  <si>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</si>
  <si>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</si>
  <si>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</si>
  <si>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</si>
  <si>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</si>
  <si>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</si>
  <si>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</si>
  <si>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</si>
  <si>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</si>
  <si>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</si>
  <si>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</si>
  <si>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</si>
  <si>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</si>
  <si>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</si>
  <si>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</si>
  <si>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</si>
  <si>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</si>
  <si>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</si>
  <si>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</si>
  <si>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</si>
  <si>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</si>
  <si>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</si>
  <si>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</si>
  <si>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</si>
  <si>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</si>
  <si>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</si>
  <si>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</si>
  <si>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</si>
  <si>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</si>
  <si>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</si>
  <si>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</si>
  <si>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</si>
  <si>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</si>
  <si>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</si>
  <si>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</si>
  <si>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</si>
  <si>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</si>
  <si>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</si>
  <si>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</si>
  <si>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</si>
  <si>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</si>
  <si>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</si>
  <si>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</si>
  <si>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</si>
  <si>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</si>
  <si>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</si>
  <si>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</si>
  <si>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</si>
  <si>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</si>
  <si>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</si>
  <si>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</si>
  <si>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</si>
  <si>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</si>
  <si>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</si>
  <si>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</si>
  <si>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</si>
  <si>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</si>
  <si>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</si>
  <si>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</si>
  <si>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</si>
  <si>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Online by Adeel for: Invoice # 1539
FILING FEE FOR ANNUAL INCOME TAX RETURN - TY - 2023
FILING FEE FOR MONTHLY SERVICE SALES TAX RETURN (SRB)
FOR THE PERIOD FROM JANUARY-2023 - DECEMBER-2023</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</si>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</sst>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9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4">
    <cellStyle name="Comma" xfId="1" builtinId="3"/>
    <cellStyle name="Hyperlink" xfId="2" builtinId="8"/>
    <cellStyle name="Normal" xfId="0" builtinId="0"/>
    <cellStyle name="Percent" xfId="3" builtinId="5"/>
  </cellStyles>
  <dxfs count="1792">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15-Mar-24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66.63191585648" createdVersion="5" refreshedVersion="8" minRefreshableVersion="3" recordCount="4143" xr:uid="{00000000-000A-0000-FFFF-FFFF2F000000}">
  <cacheSource type="worksheet">
    <worksheetSource ref="A1:H5528" sheet="Supplier"/>
  </cacheSource>
  <cacheFields count="8">
    <cacheField name="Date" numFmtId="0">
      <sharedItems containsNonDate="0" containsDate="1" containsString="0" containsBlank="1" minDate="2015-11-24T00:00:00" maxDate="2024-03-08T00:00:00" count="1338">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5">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BAF maintenance"/>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66.695060763886" createdVersion="5" refreshedVersion="8" minRefreshableVersion="3" recordCount="18916" xr:uid="{00000000-000A-0000-FFFF-FFFF2E000000}">
  <cacheSource type="worksheet">
    <worksheetSource ref="A1:H19831" sheet="Posting"/>
  </cacheSource>
  <cacheFields count="8">
    <cacheField name="Date" numFmtId="0">
      <sharedItems containsDate="1" containsBlank="1" containsMixedTypes="1" minDate="2013-12-15T00:00:00" maxDate="2024-03-16T00:00:00" count="228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9">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food court hydery"/>
        <s v="Dawat e Hadiyah"/>
        <s v="Rehmant shipping"/>
        <s v="BAH 12th Floor"/>
        <s v="Jamia tus Saifiyah"/>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7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DWP Pakistan"/>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80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9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Paid to scon air vent 10 nos"/>
        <s v="purchased cloth tape 2&quot; from puri - 10 nos"/>
        <s v="purchase SS clip 50 nos "/>
        <s v="purchsaed u bolt from hussain traders"/>
        <s v="Received crossed cash meezan Chq rec from Khusar bhai in acc of Bahria project (Given to Habib insulation)"/>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eived from NEC in acc of Trifit (given to Fakhri brothers for Tri Fit Fire Valvces deal against GST invoice)"/>
        <s v="Received from Bank Al Falah (Transferred in MCB)"/>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3"/>
    <m/>
    <n v="1680000"/>
    <m/>
    <n v="1680000"/>
    <m/>
  </r>
  <r>
    <x v="1161"/>
    <x v="105"/>
    <x v="33"/>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5"/>
    <x v="107"/>
    <x v="5"/>
    <s v="4987"/>
    <n v="8000"/>
    <m/>
    <n v="8000"/>
    <m/>
  </r>
  <r>
    <x v="1176"/>
    <x v="105"/>
    <x v="32"/>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5"/>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124"/>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1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97"/>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27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104"/>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104"/>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104"/>
    <x v="773"/>
    <x v="9757"/>
    <n v="20000"/>
    <m/>
    <n v="-20000"/>
    <x v="113"/>
  </r>
  <r>
    <x v="2184"/>
    <x v="73"/>
    <x v="474"/>
    <x v="233"/>
    <n v="800"/>
    <m/>
    <n v="-800"/>
    <x v="113"/>
  </r>
  <r>
    <x v="2185"/>
    <x v="4"/>
    <x v="4"/>
    <x v="9659"/>
    <n v="4000"/>
    <m/>
    <n v="-4000"/>
    <x v="113"/>
  </r>
  <r>
    <x v="2185"/>
    <x v="105"/>
    <x v="278"/>
    <x v="9758"/>
    <n v="182980"/>
    <m/>
    <n v="-182980"/>
    <x v="113"/>
  </r>
  <r>
    <x v="2185"/>
    <x v="105"/>
    <x v="474"/>
    <x v="233"/>
    <n v="500"/>
    <m/>
    <n v="-500"/>
    <x v="113"/>
  </r>
  <r>
    <x v="2185"/>
    <x v="105"/>
    <x v="285"/>
    <x v="7068"/>
    <n v="500"/>
    <m/>
    <n v="-500"/>
    <x v="113"/>
  </r>
  <r>
    <x v="2185"/>
    <x v="105"/>
    <x v="758"/>
    <x v="9759"/>
    <n v="10000"/>
    <m/>
    <n v="-10000"/>
    <x v="113"/>
  </r>
  <r>
    <x v="2185"/>
    <x v="105"/>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104"/>
    <x v="314"/>
    <x v="898"/>
    <n v="8500"/>
    <m/>
    <n v="-8500"/>
    <x v="113"/>
  </r>
  <r>
    <x v="2186"/>
    <x v="73"/>
    <x v="278"/>
    <x v="9764"/>
    <n v="1050"/>
    <m/>
    <n v="-1050"/>
    <x v="113"/>
  </r>
  <r>
    <x v="2186"/>
    <x v="73"/>
    <x v="4"/>
    <x v="9765"/>
    <n v="12000"/>
    <m/>
    <n v="-12000"/>
    <x v="113"/>
  </r>
  <r>
    <x v="2186"/>
    <x v="94"/>
    <x v="735"/>
    <x v="8439"/>
    <n v="100000"/>
    <m/>
    <n v="-100000"/>
    <x v="113"/>
  </r>
  <r>
    <x v="2186"/>
    <x v="76"/>
    <x v="518"/>
    <x v="9477"/>
    <n v="40000"/>
    <m/>
    <n v="-40000"/>
    <x v="113"/>
  </r>
  <r>
    <x v="2186"/>
    <x v="73"/>
    <x v="795"/>
    <x v="9536"/>
    <n v="10000"/>
    <m/>
    <n v="-10000"/>
    <x v="113"/>
  </r>
  <r>
    <x v="2187"/>
    <x v="23"/>
    <x v="474"/>
    <x v="9766"/>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7"/>
    <n v="47000"/>
    <m/>
    <n v="-47000"/>
    <x v="113"/>
  </r>
  <r>
    <x v="2187"/>
    <x v="23"/>
    <x v="474"/>
    <x v="9766"/>
    <n v="3000"/>
    <m/>
    <n v="-3000"/>
    <x v="113"/>
  </r>
  <r>
    <x v="2187"/>
    <x v="94"/>
    <x v="474"/>
    <x v="233"/>
    <n v="2000"/>
    <m/>
    <n v="-2000"/>
    <x v="113"/>
  </r>
  <r>
    <x v="2187"/>
    <x v="4"/>
    <x v="4"/>
    <x v="9659"/>
    <n v="2000"/>
    <m/>
    <n v="-2000"/>
    <x v="113"/>
  </r>
  <r>
    <x v="2187"/>
    <x v="99"/>
    <x v="474"/>
    <x v="9768"/>
    <n v="500"/>
    <m/>
    <n v="-500"/>
    <x v="113"/>
  </r>
  <r>
    <x v="2187"/>
    <x v="106"/>
    <x v="474"/>
    <x v="9768"/>
    <n v="550"/>
    <m/>
    <n v="-550"/>
    <x v="113"/>
  </r>
  <r>
    <x v="2187"/>
    <x v="94"/>
    <x v="278"/>
    <x v="7582"/>
    <n v="2500"/>
    <m/>
    <n v="-2500"/>
    <x v="113"/>
  </r>
  <r>
    <x v="2187"/>
    <x v="94"/>
    <x v="474"/>
    <x v="9769"/>
    <n v="1500"/>
    <m/>
    <n v="-1500"/>
    <x v="113"/>
  </r>
  <r>
    <x v="2187"/>
    <x v="52"/>
    <x v="278"/>
    <x v="9770"/>
    <n v="2000"/>
    <m/>
    <n v="-2000"/>
    <x v="113"/>
  </r>
  <r>
    <x v="2187"/>
    <x v="4"/>
    <x v="4"/>
    <x v="9771"/>
    <n v="8000"/>
    <m/>
    <n v="-8000"/>
    <x v="113"/>
  </r>
  <r>
    <x v="2187"/>
    <x v="107"/>
    <x v="465"/>
    <x v="9772"/>
    <n v="5000"/>
    <m/>
    <n v="-5000"/>
    <x v="113"/>
  </r>
  <r>
    <x v="2188"/>
    <x v="73"/>
    <x v="756"/>
    <x v="9773"/>
    <n v="60600"/>
    <m/>
    <n v="-60600"/>
    <x v="113"/>
  </r>
  <r>
    <x v="2188"/>
    <x v="73"/>
    <x v="278"/>
    <x v="9774"/>
    <n v="9600"/>
    <m/>
    <n v="-9600"/>
    <x v="113"/>
  </r>
  <r>
    <x v="2188"/>
    <x v="94"/>
    <x v="278"/>
    <x v="9775"/>
    <n v="39950"/>
    <m/>
    <n v="-39950"/>
    <x v="113"/>
  </r>
  <r>
    <x v="2188"/>
    <x v="94"/>
    <x v="474"/>
    <x v="233"/>
    <n v="2000"/>
    <m/>
    <n v="-2000"/>
    <x v="113"/>
  </r>
  <r>
    <x v="2188"/>
    <x v="73"/>
    <x v="474"/>
    <x v="233"/>
    <n v="1500"/>
    <m/>
    <n v="-1500"/>
    <x v="113"/>
  </r>
  <r>
    <x v="2188"/>
    <x v="73"/>
    <x v="278"/>
    <x v="9776"/>
    <n v="18000"/>
    <m/>
    <n v="-18000"/>
    <x v="113"/>
  </r>
  <r>
    <x v="2189"/>
    <x v="94"/>
    <x v="390"/>
    <x v="9777"/>
    <n v="2400"/>
    <m/>
    <n v="-2400"/>
    <x v="113"/>
  </r>
  <r>
    <x v="2189"/>
    <x v="91"/>
    <x v="474"/>
    <x v="233"/>
    <n v="2000"/>
    <m/>
    <n v="-2000"/>
    <x v="113"/>
  </r>
  <r>
    <x v="2189"/>
    <x v="4"/>
    <x v="629"/>
    <x v="898"/>
    <n v="5000"/>
    <m/>
    <n v="-5000"/>
    <x v="113"/>
  </r>
  <r>
    <x v="2189"/>
    <x v="91"/>
    <x v="434"/>
    <x v="9778"/>
    <n v="4860"/>
    <m/>
    <n v="-4860"/>
    <x v="113"/>
  </r>
  <r>
    <x v="2189"/>
    <x v="91"/>
    <x v="278"/>
    <x v="9779"/>
    <n v="63240"/>
    <m/>
    <n v="-63240"/>
    <x v="113"/>
  </r>
  <r>
    <x v="2189"/>
    <x v="91"/>
    <x v="278"/>
    <x v="9780"/>
    <n v="5280"/>
    <m/>
    <n v="-5280"/>
    <x v="113"/>
  </r>
  <r>
    <x v="2189"/>
    <x v="94"/>
    <x v="619"/>
    <x v="9462"/>
    <n v="250000"/>
    <m/>
    <n v="-250000"/>
    <x v="113"/>
  </r>
  <r>
    <x v="2189"/>
    <x v="4"/>
    <x v="813"/>
    <x v="9781"/>
    <n v="50000"/>
    <m/>
    <n v="-50000"/>
    <x v="113"/>
  </r>
  <r>
    <x v="2189"/>
    <x v="65"/>
    <x v="278"/>
    <x v="9782"/>
    <n v="25500"/>
    <m/>
    <n v="-25500"/>
    <x v="113"/>
  </r>
  <r>
    <x v="2189"/>
    <x v="7"/>
    <x v="198"/>
    <x v="9783"/>
    <n v="900"/>
    <m/>
    <n v="-900"/>
    <x v="113"/>
  </r>
  <r>
    <x v="2189"/>
    <x v="4"/>
    <x v="4"/>
    <x v="9659"/>
    <n v="1000"/>
    <m/>
    <n v="-1000"/>
    <x v="113"/>
  </r>
  <r>
    <x v="2190"/>
    <x v="94"/>
    <x v="278"/>
    <x v="9784"/>
    <n v="1800"/>
    <m/>
    <n v="-1800"/>
    <x v="113"/>
  </r>
  <r>
    <x v="2190"/>
    <x v="94"/>
    <x v="278"/>
    <x v="9785"/>
    <n v="1250"/>
    <m/>
    <n v="-1250"/>
    <x v="113"/>
  </r>
  <r>
    <x v="2190"/>
    <x v="7"/>
    <x v="27"/>
    <x v="5204"/>
    <n v="2905"/>
    <m/>
    <n v="-2905"/>
    <x v="113"/>
  </r>
  <r>
    <x v="2190"/>
    <x v="4"/>
    <x v="27"/>
    <x v="5204"/>
    <n v="9220"/>
    <m/>
    <n v="-9220"/>
    <x v="113"/>
  </r>
  <r>
    <x v="2190"/>
    <x v="94"/>
    <x v="474"/>
    <x v="233"/>
    <n v="3000"/>
    <m/>
    <n v="-3000"/>
    <x v="113"/>
  </r>
  <r>
    <x v="2190"/>
    <x v="94"/>
    <x v="474"/>
    <x v="9786"/>
    <n v="250"/>
    <m/>
    <n v="-250"/>
    <x v="113"/>
  </r>
  <r>
    <x v="2190"/>
    <x v="79"/>
    <x v="474"/>
    <x v="9787"/>
    <n v="300"/>
    <m/>
    <n v="-300"/>
    <x v="113"/>
  </r>
  <r>
    <x v="2190"/>
    <x v="94"/>
    <x v="285"/>
    <x v="9788"/>
    <n v="1000"/>
    <m/>
    <n v="-1000"/>
    <x v="113"/>
  </r>
  <r>
    <x v="2190"/>
    <x v="4"/>
    <x v="4"/>
    <x v="9659"/>
    <n v="1000"/>
    <m/>
    <n v="-1000"/>
    <x v="113"/>
  </r>
  <r>
    <x v="2190"/>
    <x v="94"/>
    <x v="474"/>
    <x v="233"/>
    <n v="250"/>
    <m/>
    <n v="-250"/>
    <x v="113"/>
  </r>
  <r>
    <x v="2190"/>
    <x v="73"/>
    <x v="655"/>
    <x v="9789"/>
    <n v="100000"/>
    <m/>
    <n v="-100000"/>
    <x v="113"/>
  </r>
  <r>
    <x v="2190"/>
    <x v="90"/>
    <x v="758"/>
    <x v="8439"/>
    <n v="75000"/>
    <m/>
    <n v="-750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0"/>
    <n v="15600"/>
    <m/>
    <n v="-15600"/>
    <x v="113"/>
  </r>
  <r>
    <x v="2191"/>
    <x v="79"/>
    <x v="278"/>
    <x v="9791"/>
    <n v="1000"/>
    <m/>
    <n v="-1000"/>
    <x v="113"/>
  </r>
  <r>
    <x v="2191"/>
    <x v="94"/>
    <x v="278"/>
    <x v="9792"/>
    <n v="7500"/>
    <m/>
    <n v="-7500"/>
    <x v="113"/>
  </r>
  <r>
    <x v="2191"/>
    <x v="94"/>
    <x v="278"/>
    <x v="9793"/>
    <n v="540"/>
    <m/>
    <n v="-540"/>
    <x v="113"/>
  </r>
  <r>
    <x v="2191"/>
    <x v="73"/>
    <x v="698"/>
    <x v="9794"/>
    <n v="500000"/>
    <m/>
    <n v="-500000"/>
    <x v="113"/>
  </r>
  <r>
    <x v="2181"/>
    <x v="84"/>
    <x v="716"/>
    <x v="9795"/>
    <n v="65000"/>
    <m/>
    <n v="-65000"/>
    <x v="113"/>
  </r>
  <r>
    <x v="2181"/>
    <x v="94"/>
    <x v="716"/>
    <x v="9796"/>
    <n v="135000"/>
    <m/>
    <n v="-135000"/>
    <x v="113"/>
  </r>
  <r>
    <x v="2182"/>
    <x v="97"/>
    <x v="369"/>
    <x v="9797"/>
    <n v="186000"/>
    <m/>
    <n v="-186000"/>
    <x v="113"/>
  </r>
  <r>
    <x v="2185"/>
    <x v="65"/>
    <x v="78"/>
    <x v="9798"/>
    <n v="412181"/>
    <m/>
    <n v="-412181"/>
    <x v="113"/>
  </r>
  <r>
    <x v="2187"/>
    <x v="108"/>
    <x v="814"/>
    <x v="9799"/>
    <n v="1071000"/>
    <m/>
    <n v="-1071000"/>
    <x v="113"/>
  </r>
  <r>
    <x v="2189"/>
    <x v="1"/>
    <x v="261"/>
    <x v="9800"/>
    <n v="27362"/>
    <m/>
    <n v="-27362"/>
    <x v="113"/>
  </r>
  <r>
    <x v="2189"/>
    <x v="22"/>
    <x v="261"/>
    <x v="9800"/>
    <n v="35367"/>
    <m/>
    <n v="-35367"/>
    <x v="113"/>
  </r>
  <r>
    <x v="2189"/>
    <x v="23"/>
    <x v="261"/>
    <x v="9800"/>
    <n v="32760"/>
    <m/>
    <n v="-32760"/>
    <x v="113"/>
  </r>
  <r>
    <x v="2185"/>
    <x v="67"/>
    <x v="97"/>
    <x v="9801"/>
    <m/>
    <n v="412181"/>
    <n v="412181"/>
    <x v="113"/>
  </r>
  <r>
    <x v="2185"/>
    <x v="99"/>
    <x v="97"/>
    <x v="9802"/>
    <m/>
    <n v="8053923"/>
    <n v="8053923"/>
    <x v="113"/>
  </r>
  <r>
    <x v="2187"/>
    <x v="97"/>
    <x v="97"/>
    <x v="9803"/>
    <m/>
    <n v="4658436"/>
    <n v="4658436"/>
    <x v="113"/>
  </r>
  <r>
    <x v="2187"/>
    <x v="94"/>
    <x v="97"/>
    <x v="9804"/>
    <m/>
    <n v="6010680"/>
    <n v="6010680"/>
    <x v="113"/>
  </r>
  <r>
    <x v="2187"/>
    <x v="94"/>
    <x v="97"/>
    <x v="9804"/>
    <m/>
    <n v="5060000"/>
    <n v="5060000"/>
    <x v="113"/>
  </r>
  <r>
    <x v="2187"/>
    <x v="94"/>
    <x v="97"/>
    <x v="9805"/>
    <m/>
    <n v="10000000"/>
    <n v="10000000"/>
    <x v="113"/>
  </r>
  <r>
    <x v="2187"/>
    <x v="94"/>
    <x v="97"/>
    <x v="9806"/>
    <m/>
    <n v="1071000"/>
    <n v="1071000"/>
    <x v="113"/>
  </r>
  <r>
    <x v="2191"/>
    <x v="100"/>
    <x v="97"/>
    <x v="9807"/>
    <m/>
    <n v="500000"/>
    <n v="500000"/>
    <x v="113"/>
  </r>
  <r>
    <x v="219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2" firstHeaderRow="0" firstDataRow="1" firstDataCol="1" rowPageCount="3" colPageCount="1"/>
  <pivotFields count="8">
    <pivotField axis="axisPage" showAll="0">
      <items count="2290">
        <item x="249"/>
        <item m="1" x="2287"/>
        <item m="1" x="2242"/>
        <item m="1" x="2241"/>
        <item m="1" x="2255"/>
        <item m="1" x="2245"/>
        <item m="1" x="2207"/>
        <item m="1" x="2226"/>
        <item m="1" x="2233"/>
        <item m="1" x="2253"/>
        <item m="1" x="2232"/>
        <item m="1" x="2261"/>
        <item m="1" x="2269"/>
        <item m="1" x="2230"/>
        <item m="1" x="2276"/>
        <item m="1" x="2223"/>
        <item m="1" x="2281"/>
        <item m="1" x="2236"/>
        <item m="1" x="2196"/>
        <item m="1" x="2285"/>
        <item m="1" x="2288"/>
        <item m="1" x="2203"/>
        <item m="1" x="2244"/>
        <item m="1" x="2198"/>
        <item m="1" x="2199"/>
        <item m="1" x="2201"/>
        <item m="1" x="2215"/>
        <item m="1" x="2216"/>
        <item m="1" x="2262"/>
        <item m="1" x="2250"/>
        <item m="1" x="2251"/>
        <item m="1" x="2256"/>
        <item m="1" x="2267"/>
        <item m="1" x="2246"/>
        <item m="1" x="2208"/>
        <item m="1" x="2213"/>
        <item m="1" x="2220"/>
        <item m="1" x="2270"/>
        <item x="0"/>
        <item m="1" x="2257"/>
        <item m="1" x="2263"/>
        <item m="1" x="2221"/>
        <item x="1"/>
        <item m="1" x="2264"/>
        <item m="1" x="2283"/>
        <item x="2"/>
        <item x="3"/>
        <item m="1" x="2227"/>
        <item m="1" x="2278"/>
        <item m="1" x="2224"/>
        <item m="1" x="2274"/>
        <item m="1" x="2282"/>
        <item m="1" x="2286"/>
        <item x="4"/>
        <item m="1" x="2197"/>
        <item x="5"/>
        <item x="6"/>
        <item m="1" x="223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49"/>
        <item x="157"/>
        <item x="158"/>
        <item x="159"/>
        <item x="160"/>
        <item x="161"/>
        <item x="162"/>
        <item x="163"/>
        <item x="164"/>
        <item x="165"/>
        <item x="166"/>
        <item x="167"/>
        <item x="168"/>
        <item x="169"/>
        <item m="1" x="223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2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37"/>
        <item x="276"/>
        <item x="277"/>
        <item x="278"/>
        <item x="275"/>
        <item m="1" x="2234"/>
        <item x="279"/>
        <item x="280"/>
        <item x="281"/>
        <item x="282"/>
        <item x="283"/>
        <item x="284"/>
        <item x="285"/>
        <item x="286"/>
        <item x="287"/>
        <item x="288"/>
        <item x="289"/>
        <item x="290"/>
        <item x="291"/>
        <item x="292"/>
        <item x="293"/>
        <item x="294"/>
        <item x="295"/>
        <item x="296"/>
        <item m="1" x="2238"/>
        <item x="297"/>
        <item x="298"/>
        <item x="299"/>
        <item m="1" x="2240"/>
        <item x="300"/>
        <item x="302"/>
        <item x="303"/>
        <item x="301"/>
        <item x="304"/>
        <item x="305"/>
        <item x="306"/>
        <item x="307"/>
        <item x="308"/>
        <item x="309"/>
        <item x="310"/>
        <item x="311"/>
        <item x="312"/>
        <item m="1" x="2204"/>
        <item x="313"/>
        <item m="1" x="2206"/>
        <item x="314"/>
        <item x="315"/>
        <item x="316"/>
        <item x="317"/>
        <item x="318"/>
        <item x="319"/>
        <item x="320"/>
        <item x="321"/>
        <item m="1" x="2252"/>
        <item x="323"/>
        <item x="324"/>
        <item x="325"/>
        <item x="326"/>
        <item x="322"/>
        <item x="327"/>
        <item x="328"/>
        <item x="329"/>
        <item x="330"/>
        <item x="331"/>
        <item m="1" x="2243"/>
        <item x="332"/>
        <item m="1" x="2205"/>
        <item x="333"/>
        <item x="334"/>
        <item x="335"/>
        <item x="336"/>
        <item x="337"/>
        <item x="338"/>
        <item x="344"/>
        <item m="1" x="221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02"/>
        <item x="375"/>
        <item x="376"/>
        <item x="373"/>
        <item x="377"/>
        <item x="378"/>
        <item x="379"/>
        <item x="380"/>
        <item m="1" x="2247"/>
        <item x="381"/>
        <item x="382"/>
        <item x="383"/>
        <item x="384"/>
        <item x="385"/>
        <item x="386"/>
        <item x="387"/>
        <item x="388"/>
        <item x="389"/>
        <item x="390"/>
        <item x="391"/>
        <item x="392"/>
        <item x="393"/>
        <item x="394"/>
        <item x="395"/>
        <item x="396"/>
        <item x="397"/>
        <item x="399"/>
        <item x="400"/>
        <item x="401"/>
        <item x="398"/>
        <item x="402"/>
        <item m="1" x="2248"/>
        <item x="403"/>
        <item x="404"/>
        <item x="405"/>
        <item x="406"/>
        <item x="407"/>
        <item x="408"/>
        <item x="409"/>
        <item m="1" x="2214"/>
        <item x="410"/>
        <item x="411"/>
        <item x="421"/>
        <item x="412"/>
        <item x="413"/>
        <item x="414"/>
        <item x="415"/>
        <item x="416"/>
        <item x="417"/>
        <item m="1" x="2268"/>
        <item x="418"/>
        <item x="419"/>
        <item x="420"/>
        <item x="423"/>
        <item x="443"/>
        <item x="424"/>
        <item x="422"/>
        <item x="425"/>
        <item x="426"/>
        <item x="427"/>
        <item x="428"/>
        <item x="429"/>
        <item x="430"/>
        <item x="431"/>
        <item x="432"/>
        <item m="1" x="2260"/>
        <item x="433"/>
        <item x="434"/>
        <item x="435"/>
        <item x="436"/>
        <item x="438"/>
        <item x="437"/>
        <item x="439"/>
        <item x="440"/>
        <item x="442"/>
        <item x="441"/>
        <item x="445"/>
        <item x="446"/>
        <item x="447"/>
        <item x="444"/>
        <item x="448"/>
        <item x="449"/>
        <item x="450"/>
        <item x="451"/>
        <item x="452"/>
        <item x="453"/>
        <item x="454"/>
        <item x="455"/>
        <item x="456"/>
        <item x="457"/>
        <item m="1" x="2222"/>
        <item x="458"/>
        <item x="459"/>
        <item m="1" x="2271"/>
        <item x="460"/>
        <item x="461"/>
        <item x="462"/>
        <item x="463"/>
        <item m="1" x="2280"/>
        <item x="464"/>
        <item x="465"/>
        <item x="466"/>
        <item x="467"/>
        <item x="468"/>
        <item x="469"/>
        <item x="470"/>
        <item m="1" x="2259"/>
        <item x="471"/>
        <item x="472"/>
        <item x="473"/>
        <item x="474"/>
        <item x="475"/>
        <item x="476"/>
        <item x="477"/>
        <item x="478"/>
        <item x="479"/>
        <item x="480"/>
        <item x="481"/>
        <item x="482"/>
        <item x="483"/>
        <item x="484"/>
        <item m="1" x="2235"/>
        <item x="490"/>
        <item x="485"/>
        <item x="486"/>
        <item x="487"/>
        <item x="488"/>
        <item x="489"/>
        <item x="491"/>
        <item x="492"/>
        <item m="1" x="2228"/>
        <item m="1" x="2272"/>
        <item x="503"/>
        <item m="1" x="2275"/>
        <item x="493"/>
        <item x="494"/>
        <item x="504"/>
        <item x="495"/>
        <item x="496"/>
        <item x="497"/>
        <item x="498"/>
        <item x="499"/>
        <item x="500"/>
        <item x="501"/>
        <item x="502"/>
        <item x="505"/>
        <item x="506"/>
        <item x="507"/>
        <item x="508"/>
        <item m="1" x="222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4"/>
        <item x="564"/>
        <item x="565"/>
        <item x="566"/>
        <item x="567"/>
        <item x="568"/>
        <item x="569"/>
        <item x="570"/>
        <item x="571"/>
        <item x="572"/>
        <item x="573"/>
        <item x="574"/>
        <item m="1" x="220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0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11"/>
        <item x="698"/>
        <item x="708"/>
        <item x="709"/>
        <item x="710"/>
        <item x="699"/>
        <item x="700"/>
        <item x="701"/>
        <item x="702"/>
        <item x="703"/>
        <item x="704"/>
        <item x="705"/>
        <item x="706"/>
        <item x="707"/>
        <item x="711"/>
        <item x="726"/>
        <item x="727"/>
        <item x="734"/>
        <item x="712"/>
        <item x="728"/>
        <item x="729"/>
        <item m="1" x="225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17"/>
        <item x="753"/>
        <item m="1" x="2219"/>
        <item x="740"/>
        <item x="754"/>
        <item x="741"/>
        <item x="742"/>
        <item x="743"/>
        <item x="744"/>
        <item x="745"/>
        <item x="746"/>
        <item x="747"/>
        <item x="755"/>
        <item x="748"/>
        <item x="757"/>
        <item x="758"/>
        <item x="769"/>
        <item x="759"/>
        <item m="1" x="2266"/>
        <item x="760"/>
        <item x="761"/>
        <item x="770"/>
        <item m="1" x="2273"/>
        <item x="762"/>
        <item x="771"/>
        <item x="763"/>
        <item x="764"/>
        <item x="765"/>
        <item x="766"/>
        <item x="772"/>
        <item x="773"/>
        <item x="767"/>
        <item x="768"/>
        <item x="774"/>
        <item x="775"/>
        <item x="790"/>
        <item x="776"/>
        <item x="791"/>
        <item x="777"/>
        <item x="778"/>
        <item x="792"/>
        <item x="779"/>
        <item x="780"/>
        <item x="781"/>
        <item x="782"/>
        <item x="793"/>
        <item x="783"/>
        <item x="794"/>
        <item x="795"/>
        <item x="219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7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4"/>
        <item x="944"/>
        <item m="1" x="221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6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7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95"/>
        <item x="1583"/>
        <item x="1577"/>
        <item x="1578"/>
        <item x="1576"/>
        <item x="1579"/>
        <item x="1580"/>
        <item x="1586"/>
        <item x="1587"/>
        <item x="1581"/>
        <item x="1582"/>
        <item x="1588"/>
        <item x="1589"/>
        <item x="1590"/>
        <item x="1602"/>
        <item x="1612"/>
        <item m="1" x="221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9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t="default"/>
      </items>
    </pivotField>
    <pivotField axis="axisRow" showAll="0">
      <items count="240">
        <item sd="0" x="100"/>
        <item sd="0" x="103"/>
        <item sd="0" x="101"/>
        <item sd="0" x="99"/>
        <item sd="0" x="95"/>
        <item sd="0" x="97"/>
        <item sd="0" m="1" x="111"/>
        <item sd="0" x="94"/>
        <item sd="0" x="92"/>
        <item sd="0" x="91"/>
        <item sd="0" x="90"/>
        <item sd="0" x="52"/>
        <item sd="0" x="89"/>
        <item sd="0" x="87"/>
        <item sd="0" x="88"/>
        <item sd="0" x="85"/>
        <item sd="0" x="72"/>
        <item sd="0" x="79"/>
        <item sd="0" x="84"/>
        <item sd="0" x="83"/>
        <item sd="0" m="1" x="11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7"/>
        <item sd="0" x="49"/>
        <item sd="0" x="24"/>
        <item sd="0" x="33"/>
        <item sd="0" x="23"/>
        <item sd="0" x="22"/>
        <item sd="0" x="34"/>
        <item n="JPMC (Main Project)" sd="0" x="11"/>
        <item sd="0" x="18"/>
        <item sd="0" x="48"/>
        <item sd="0" x="46"/>
        <item sd="0" x="45"/>
        <item sd="0" x="37"/>
        <item sd="0" x="47"/>
        <item sd="0" m="1" x="151"/>
        <item sd="0" x="44"/>
        <item sd="0" m="1" x="165"/>
        <item sd="0" x="42"/>
        <item sd="0" x="40"/>
        <item sd="0" x="15"/>
        <item sd="0" x="27"/>
        <item sd="0" x="30"/>
        <item sd="0" x="25"/>
        <item sd="0" x="29"/>
        <item sd="0" x="8"/>
        <item sd="0" x="9"/>
        <item sd="0" m="1" x="160"/>
        <item sd="0" m="1" x="130"/>
        <item sd="0" m="1" x="181"/>
        <item sd="0" m="1" x="125"/>
        <item sd="0" m="1" x="137"/>
        <item sd="0" m="1" x="166"/>
        <item sd="0" x="13"/>
        <item sd="0" m="1" x="236"/>
        <item sd="0" m="1" x="216"/>
        <item sd="0" m="1" x="207"/>
        <item sd="0" m="1" x="145"/>
        <item sd="0" m="1" x="142"/>
        <item sd="0" m="1" x="232"/>
        <item sd="0" m="1" x="210"/>
        <item sd="0" m="1" x="219"/>
        <item sd="0" m="1" x="203"/>
        <item sd="0" m="1" x="193"/>
        <item sd="0" m="1" x="128"/>
        <item sd="0" m="1" x="156"/>
        <item sd="0" x="17"/>
        <item sd="0" m="1" x="162"/>
        <item sd="0" m="1" x="176"/>
        <item sd="0" m="1" x="129"/>
        <item sd="0" x="14"/>
        <item sd="0" m="1" x="226"/>
        <item sd="0" x="86"/>
        <item sd="0" m="1" x="171"/>
        <item sd="0" m="1" x="229"/>
        <item sd="0" m="1" x="164"/>
        <item sd="0" m="1" x="185"/>
        <item sd="0" m="1" x="183"/>
        <item sd="0" m="1" x="136"/>
        <item sd="0" m="1" x="174"/>
        <item sd="0" m="1" x="140"/>
        <item sd="0" m="1" x="180"/>
        <item sd="0" m="1" x="218"/>
        <item sd="0" m="1" x="175"/>
        <item sd="0" m="1" x="188"/>
        <item sd="0" x="10"/>
        <item sd="0" m="1" x="191"/>
        <item sd="0" x="1"/>
        <item sd="0" m="1" x="138"/>
        <item sd="0" m="1" x="192"/>
        <item sd="0" m="1" x="161"/>
        <item sd="0" m="1" x="220"/>
        <item sd="0" m="1" x="223"/>
        <item sd="0" m="1" x="195"/>
        <item sd="0" m="1" x="123"/>
        <item sd="0" m="1" x="144"/>
        <item sd="0" m="1" x="186"/>
        <item sd="0" m="1" x="179"/>
        <item sd="0" m="1" x="133"/>
        <item sd="0" m="1" x="127"/>
        <item sd="0" m="1" x="214"/>
        <item sd="0" x="3"/>
        <item sd="0" m="1" x="152"/>
        <item sd="0" x="7"/>
        <item sd="0" m="1" x="167"/>
        <item sd="0" x="2"/>
        <item sd="0" m="1" x="217"/>
        <item sd="0" m="1" x="173"/>
        <item sd="0" x="12"/>
        <item sd="0" m="1" x="155"/>
        <item sd="0" x="4"/>
        <item sd="0" m="1" x="235"/>
        <item sd="0" m="1" x="141"/>
        <item sd="0" m="1" x="149"/>
        <item sd="0" m="1" x="201"/>
        <item sd="0" m="1" x="209"/>
        <item sd="0" m="1" x="213"/>
        <item sd="0" m="1" x="132"/>
        <item sd="0" m="1" x="227"/>
        <item sd="0" m="1" x="143"/>
        <item sd="0" m="1" x="148"/>
        <item sd="0" x="6"/>
        <item sd="0" m="1" x="204"/>
        <item sd="0" m="1" x="208"/>
        <item sd="0" m="1" x="224"/>
        <item sd="0" m="1" x="230"/>
        <item sd="0" m="1" x="225"/>
        <item sd="0" x="16"/>
        <item sd="0" m="1" x="122"/>
        <item sd="0" m="1" x="197"/>
        <item sd="0" m="1" x="190"/>
        <item sd="0" m="1" x="206"/>
        <item sd="0" m="1" x="168"/>
        <item m="1" x="182"/>
        <item sd="0" m="1" x="146"/>
        <item sd="0" m="1" x="211"/>
        <item sd="0" m="1" x="169"/>
        <item sd="0" m="1" x="196"/>
        <item sd="0" m="1" x="222"/>
        <item sd="0" x="28"/>
        <item sd="0" m="1" x="184"/>
        <item sd="0" m="1" x="212"/>
        <item sd="0" m="1" x="238"/>
        <item sd="0" m="1" x="159"/>
        <item m="1" x="199"/>
        <item sd="0" m="1" x="198"/>
        <item sd="0" m="1" x="233"/>
        <item sd="0" m="1" x="154"/>
        <item m="1" x="221"/>
        <item sd="0" m="1" x="131"/>
        <item sd="0" m="1" x="177"/>
        <item sd="0" x="41"/>
        <item sd="0" m="1" x="187"/>
        <item sd="0" x="20"/>
        <item sd="0" x="36"/>
        <item sd="0" x="32"/>
        <item sd="0" x="31"/>
        <item sd="0" m="1" x="215"/>
        <item m="1" x="147"/>
        <item sd="0" x="51"/>
        <item sd="0" m="1" x="205"/>
        <item sd="0" m="1" x="170"/>
        <item sd="0" m="1" x="163"/>
        <item sd="0" m="1" x="135"/>
        <item sd="0" x="0"/>
        <item sd="0" x="26"/>
        <item sd="0" x="19"/>
        <item sd="0" m="1" x="157"/>
        <item sd="0" x="21"/>
        <item sd="0" m="1" x="228"/>
        <item sd="0" x="63"/>
        <item sd="0" x="64"/>
        <item sd="0" m="1" x="119"/>
        <item m="1" x="172"/>
        <item sd="0" x="70"/>
        <item m="1" x="202"/>
        <item m="1" x="134"/>
        <item m="1" x="139"/>
        <item sd="0" m="1" x="124"/>
        <item sd="0" m="1" x="194"/>
        <item sd="0" m="1" x="126"/>
        <item sd="0" m="1" x="121"/>
        <item m="1" x="189"/>
        <item sd="0" m="1" x="231"/>
        <item sd="0" x="82"/>
        <item sd="0" m="1" x="234"/>
        <item sd="0" m="1" x="178"/>
        <item sd="0" m="1" x="150"/>
        <item sd="0" x="98"/>
        <item sd="0" m="1" x="153"/>
        <item sd="0" m="1" x="200"/>
        <item sd="0" m="1" x="158"/>
        <item sd="0" m="1" x="115"/>
        <item sd="0" x="93"/>
        <item sd="0" m="1" x="118"/>
        <item sd="0" m="1" x="117"/>
        <item sd="0" m="1" x="116"/>
        <item m="1" x="120"/>
        <item sd="0" x="104"/>
        <item sd="0" x="96"/>
        <item m="1" x="112"/>
        <item m="1" x="114"/>
        <item sd="0" m="1" x="109"/>
        <item sd="0" x="102"/>
        <item m="1" x="113"/>
        <item x="107"/>
        <item x="105"/>
        <item x="108"/>
        <item x="106"/>
        <item t="default"/>
      </items>
    </pivotField>
    <pivotField axis="axisRow" showAll="0">
      <items count="1071">
        <item sd="0" x="60"/>
        <item sd="0" x="149"/>
        <item sd="0" m="1" x="913"/>
        <item sd="0" m="1" x="1011"/>
        <item sd="0" m="1" x="875"/>
        <item sd="0" x="18"/>
        <item sd="0" x="288"/>
        <item sd="0" m="1" x="1052"/>
        <item sd="0" x="146"/>
        <item sd="0" x="179"/>
        <item sd="0" m="1" x="1049"/>
        <item sd="0" x="623"/>
        <item sd="0" x="100"/>
        <item sd="0" m="1" x="860"/>
        <item sd="0" m="1" x="1015"/>
        <item sd="0" x="137"/>
        <item sd="0" m="1" x="997"/>
        <item sd="0" x="231"/>
        <item sd="0" m="1" x="831"/>
        <item sd="0" m="1" x="1002"/>
        <item sd="0" x="363"/>
        <item sd="0" x="375"/>
        <item sd="0" m="1" x="889"/>
        <item sd="0" x="208"/>
        <item sd="0" x="159"/>
        <item sd="0" x="258"/>
        <item sd="0" x="282"/>
        <item sd="0" x="144"/>
        <item sd="0" x="191"/>
        <item sd="0" x="217"/>
        <item sd="0" x="322"/>
        <item sd="0" x="256"/>
        <item sd="0" x="189"/>
        <item sd="0" m="1" x="952"/>
        <item sd="0" x="325"/>
        <item sd="0" m="1" x="1053"/>
        <item sd="0" m="1" x="950"/>
        <item sd="0" x="630"/>
        <item sd="0" x="223"/>
        <item sd="0" m="1" x="843"/>
        <item sd="0" x="239"/>
        <item sd="0" x="135"/>
        <item sd="0" x="140"/>
        <item sd="0" m="1" x="1026"/>
        <item sd="0" m="1" x="956"/>
        <item sd="0" x="219"/>
        <item sd="0" x="562"/>
        <item sd="0" x="93"/>
        <item sd="0" m="1" x="1023"/>
        <item sd="0" x="222"/>
        <item sd="0" m="1" x="856"/>
        <item sd="0" x="337"/>
        <item sd="0" x="207"/>
        <item sd="0" x="184"/>
        <item sd="0" x="152"/>
        <item sd="0" m="1" x="1036"/>
        <item sd="0" x="40"/>
        <item sd="0" x="281"/>
        <item sd="0" x="170"/>
        <item sd="0" x="317"/>
        <item sd="0" x="358"/>
        <item sd="0" x="214"/>
        <item sd="0" x="370"/>
        <item sd="0" x="279"/>
        <item sd="0" x="156"/>
        <item sd="0" x="700"/>
        <item sd="0" x="253"/>
        <item sd="0" m="1" x="1012"/>
        <item sd="0" m="1" x="822"/>
        <item sd="0" x="365"/>
        <item sd="0" m="1" x="874"/>
        <item sd="0" m="1" x="839"/>
        <item sd="0" x="259"/>
        <item sd="0" x="252"/>
        <item sd="0" m="1" x="955"/>
        <item sd="0" x="12"/>
        <item sd="0" x="352"/>
        <item sd="0" x="218"/>
        <item sd="0" x="224"/>
        <item sd="0" x="63"/>
        <item sd="0" x="8"/>
        <item sd="0" x="102"/>
        <item sd="0" m="1" x="861"/>
        <item sd="0" m="1" x="1055"/>
        <item sd="0" x="319"/>
        <item sd="0" m="1" x="866"/>
        <item sd="0" m="1" x="1066"/>
        <item sd="0" x="386"/>
        <item sd="0" x="31"/>
        <item sd="0" x="55"/>
        <item sd="0" x="227"/>
        <item sd="0" x="356"/>
        <item sd="0" x="161"/>
        <item sd="0" x="153"/>
        <item sd="0" m="1" x="940"/>
        <item sd="0" x="133"/>
        <item sd="0" m="1" x="847"/>
        <item sd="0" m="1" x="840"/>
        <item sd="0" m="1" x="1041"/>
        <item sd="0" x="46"/>
        <item sd="0" x="374"/>
        <item sd="0" m="1" x="849"/>
        <item sd="0" x="270"/>
        <item sd="0" m="1" x="930"/>
        <item sd="0" m="1" x="895"/>
        <item sd="0" m="1" x="931"/>
        <item sd="0" m="1" x="911"/>
        <item sd="0" m="1" x="1022"/>
        <item sd="0" m="1" x="965"/>
        <item sd="0" m="1" x="927"/>
        <item sd="0" x="366"/>
        <item sd="0" x="318"/>
        <item sd="0" m="1" x="888"/>
        <item sd="0" x="273"/>
        <item sd="0" m="1" x="987"/>
        <item sd="0" x="201"/>
        <item sd="0" m="1" x="915"/>
        <item sd="0" x="160"/>
        <item sd="0" m="1" x="1019"/>
        <item sd="0" m="1" x="979"/>
        <item sd="0" m="1" x="873"/>
        <item sd="0" x="277"/>
        <item sd="0" m="1" x="973"/>
        <item sd="0" x="225"/>
        <item sd="0" m="1" x="845"/>
        <item sd="0" m="1" x="848"/>
        <item sd="0" m="1" x="859"/>
        <item sd="0" x="292"/>
        <item sd="0" x="15"/>
        <item sd="0" m="1" x="886"/>
        <item sd="0" m="1" x="901"/>
        <item sd="0" x="0"/>
        <item sd="0" x="232"/>
        <item sd="0" x="213"/>
        <item sd="0" m="1" x="1021"/>
        <item sd="0" x="316"/>
        <item sd="0" m="1" x="830"/>
        <item sd="0" x="291"/>
        <item sd="0" x="333"/>
        <item sd="0" x="339"/>
        <item sd="0" x="275"/>
        <item sd="0" m="1" x="862"/>
        <item sd="0" x="174"/>
        <item sd="0" x="171"/>
        <item sd="0" x="233"/>
        <item sd="0" x="78"/>
        <item sd="0" m="1" x="921"/>
        <item sd="0" x="236"/>
        <item sd="0" x="58"/>
        <item sd="0" x="240"/>
        <item sd="0" m="1" x="855"/>
        <item sd="0" x="182"/>
        <item sd="0" x="307"/>
        <item sd="0" x="782"/>
        <item sd="0" x="290"/>
        <item sd="0" m="1" x="947"/>
        <item sd="0" m="1" x="1008"/>
        <item sd="0" x="132"/>
        <item sd="0" x="56"/>
        <item sd="0" x="126"/>
        <item sd="0" x="22"/>
        <item sd="0" x="187"/>
        <item sd="0" m="1" x="836"/>
        <item sd="0" m="1" x="1039"/>
        <item sd="0" m="1" x="842"/>
        <item sd="0" x="11"/>
        <item sd="0" x="353"/>
        <item sd="0" m="1" x="926"/>
        <item sd="0" x="124"/>
        <item sd="0" m="1" x="1069"/>
        <item sd="0" x="77"/>
        <item sd="0" m="1" x="951"/>
        <item sd="0" x="92"/>
        <item sd="0" x="35"/>
        <item sd="0" x="196"/>
        <item sd="0" m="1" x="1048"/>
        <item sd="0" x="1"/>
        <item sd="0" x="180"/>
        <item sd="0" x="285"/>
        <item sd="0" m="1" x="968"/>
        <item sd="0" x="42"/>
        <item sd="0" m="1" x="989"/>
        <item sd="0" m="1" x="959"/>
        <item sd="0" m="1" x="976"/>
        <item sd="0" m="1" x="909"/>
        <item sd="0" x="84"/>
        <item sd="0" x="106"/>
        <item sd="0" m="1" x="821"/>
        <item sd="0" x="336"/>
        <item sd="0" m="1" x="982"/>
        <item sd="0" m="1" x="823"/>
        <item sd="0" m="1" x="818"/>
        <item sd="0" m="1" x="969"/>
        <item sd="0" m="1" x="851"/>
        <item sd="0" m="1" x="999"/>
        <item sd="0" m="1" x="852"/>
        <item sd="0" x="16"/>
        <item sd="0" m="1" x="978"/>
        <item sd="0" m="1" x="891"/>
        <item sd="0" x="280"/>
        <item sd="0" x="104"/>
        <item sd="0" x="332"/>
        <item sd="0" m="1" x="914"/>
        <item sd="0" x="348"/>
        <item sd="0" x="23"/>
        <item sd="0" x="362"/>
        <item sd="0" x="237"/>
        <item sd="0" x="91"/>
        <item sd="0" x="13"/>
        <item sd="0" x="175"/>
        <item sd="0" x="343"/>
        <item sd="0" m="1" x="1059"/>
        <item sd="0" m="1" x="1034"/>
        <item sd="0" x="87"/>
        <item sd="0" x="690"/>
        <item sd="0" x="33"/>
        <item sd="0" x="19"/>
        <item sd="0" m="1" x="825"/>
        <item sd="0" x="20"/>
        <item sd="0" m="1" x="837"/>
        <item sd="0" x="96"/>
        <item sd="0" m="1" x="1051"/>
        <item sd="0" m="1" x="1028"/>
        <item sd="0" m="1" x="902"/>
        <item sd="0" x="120"/>
        <item sd="0" x="131"/>
        <item sd="0" x="119"/>
        <item sd="0" m="1" x="980"/>
        <item sd="0" m="1" x="971"/>
        <item sd="0" m="1" x="835"/>
        <item sd="0" m="1" x="957"/>
        <item sd="0" x="228"/>
        <item sd="0" x="39"/>
        <item sd="0" x="108"/>
        <item sd="0" x="24"/>
        <item sd="0" x="139"/>
        <item sd="0" m="1" x="1038"/>
        <item sd="0" x="17"/>
        <item sd="0" x="248"/>
        <item sd="0" x="48"/>
        <item sd="0" m="1" x="953"/>
        <item sd="0" m="1" x="1013"/>
        <item sd="0" x="134"/>
        <item sd="0" x="596"/>
        <item sd="0" m="1" x="923"/>
        <item sd="0" x="69"/>
        <item sd="0" x="34"/>
        <item sd="0" x="206"/>
        <item sd="0" m="1" x="1054"/>
        <item sd="0" m="1" x="929"/>
        <item sd="0" m="1" x="948"/>
        <item sd="0" m="1" x="890"/>
        <item sd="0" x="268"/>
        <item sd="0" x="376"/>
        <item sd="0" x="331"/>
        <item sd="0" m="1" x="882"/>
        <item sd="0" x="360"/>
        <item sd="0" m="1" x="1029"/>
        <item sd="0" x="89"/>
        <item sd="0" x="355"/>
        <item sd="0" m="1" x="928"/>
        <item sd="0" x="168"/>
        <item sd="0" m="1" x="826"/>
        <item sd="0" m="1" x="819"/>
        <item sd="0" x="272"/>
        <item sd="0" x="51"/>
        <item sd="0" x="190"/>
        <item sd="0" x="50"/>
        <item sd="0" x="79"/>
        <item sd="0" x="32"/>
        <item sd="0" m="1" x="1016"/>
        <item sd="0" x="188"/>
        <item sd="0" x="110"/>
        <item sd="0" m="1" x="1035"/>
        <item sd="0" m="1" x="1032"/>
        <item sd="0" m="1" x="938"/>
        <item sd="0" m="1" x="884"/>
        <item sd="0" m="1" x="933"/>
        <item sd="0" m="1" x="905"/>
        <item sd="0" x="226"/>
        <item sd="0" x="57"/>
        <item sd="0" m="1" x="936"/>
        <item sd="0" x="340"/>
        <item sd="0" x="265"/>
        <item sd="0" x="294"/>
        <item sd="0" m="1" x="963"/>
        <item sd="0" x="62"/>
        <item sd="0" x="295"/>
        <item sd="0" x="3"/>
        <item sd="0" x="151"/>
        <item sd="0" x="210"/>
        <item sd="0" x="54"/>
        <item sd="0" m="1" x="994"/>
        <item sd="0" m="1" x="977"/>
        <item sd="0" x="323"/>
        <item sd="0" m="1" x="871"/>
        <item sd="0" x="75"/>
        <item sd="0" m="1" x="900"/>
        <item sd="0" x="186"/>
        <item sd="0" x="361"/>
        <item sd="0" x="368"/>
        <item sd="0" x="327"/>
        <item sd="0" x="195"/>
        <item sd="0" m="1" x="967"/>
        <item sd="0" m="1" x="1007"/>
        <item sd="0" x="123"/>
        <item sd="0" m="1" x="897"/>
        <item sd="0" x="194"/>
        <item sd="0" x="121"/>
        <item sd="0" x="53"/>
        <item sd="0" m="1" x="1024"/>
        <item sd="0" x="278"/>
        <item sd="0" x="212"/>
        <item sd="0" m="1" x="1009"/>
        <item sd="0" m="1" x="1000"/>
        <item sd="0" m="1" x="1067"/>
        <item sd="0" m="1" x="853"/>
        <item sd="0" m="1" x="1061"/>
        <item sd="0" x="117"/>
        <item sd="0" x="111"/>
        <item sd="0" x="81"/>
        <item sd="0" x="7"/>
        <item sd="0" x="235"/>
        <item sd="0" x="287"/>
        <item sd="0" m="1" x="998"/>
        <item sd="0" m="1" x="1045"/>
        <item sd="0" x="2"/>
        <item sd="0" m="1" x="1060"/>
        <item sd="0" m="1" x="919"/>
        <item sd="0" x="163"/>
        <item sd="0" m="1" x="992"/>
        <item sd="0" m="1" x="865"/>
        <item sd="0" m="1" x="1068"/>
        <item sd="0" m="1" x="832"/>
        <item sd="0" m="1" x="829"/>
        <item sd="0" x="130"/>
        <item sd="0" x="88"/>
        <item sd="0" m="1" x="1063"/>
        <item sd="0" x="204"/>
        <item sd="0" x="72"/>
        <item sd="0" x="73"/>
        <item sd="0" x="28"/>
        <item sd="0" x="47"/>
        <item sd="0" x="181"/>
        <item sd="0" x="26"/>
        <item sd="0" x="86"/>
        <item sd="0" x="230"/>
        <item sd="0" m="1" x="935"/>
        <item sd="0" m="1" x="918"/>
        <item sd="0" m="1" x="954"/>
        <item sd="0" x="94"/>
        <item sd="0" x="107"/>
        <item sd="0" x="309"/>
        <item sd="0" x="38"/>
        <item sd="0" x="145"/>
        <item sd="0" x="101"/>
        <item sd="0" x="369"/>
        <item sd="0" x="10"/>
        <item sd="0" x="74"/>
        <item sd="0" x="264"/>
        <item sd="0" m="1" x="904"/>
        <item sd="0" x="178"/>
        <item sd="0" x="266"/>
        <item sd="0" x="364"/>
        <item sd="0" x="98"/>
        <item sd="0" x="165"/>
        <item sd="0" x="66"/>
        <item sd="0" x="5"/>
        <item sd="0" m="1" x="878"/>
        <item sd="0" x="359"/>
        <item sd="0" m="1" x="1058"/>
        <item sd="0" x="269"/>
        <item sd="0" x="215"/>
        <item sd="0" x="349"/>
        <item sd="0" x="283"/>
        <item sd="0" x="185"/>
        <item sd="0" x="220"/>
        <item sd="0" m="1" x="1046"/>
        <item sd="0" m="1" x="824"/>
        <item sd="0" x="4"/>
        <item sd="0" x="377"/>
        <item sd="0" x="262"/>
        <item sd="0" x="326"/>
        <item sd="0" x="173"/>
        <item sd="0" x="200"/>
        <item sd="0" m="1" x="863"/>
        <item sd="0" x="345"/>
        <item sd="0" x="30"/>
        <item sd="0" m="1" x="995"/>
        <item sd="0" x="242"/>
        <item sd="0" m="1" x="925"/>
        <item sd="0" m="1" x="833"/>
        <item sd="0" x="243"/>
        <item sd="0" m="1" x="1040"/>
        <item sd="0" m="1" x="1043"/>
        <item sd="0" x="303"/>
        <item sd="0" x="37"/>
        <item sd="0" x="357"/>
        <item sd="0" m="1" x="937"/>
        <item sd="0" m="1" x="988"/>
        <item sd="0" x="115"/>
        <item sd="0" m="1" x="1037"/>
        <item sd="0" m="1" x="844"/>
        <item sd="0" m="1" x="907"/>
        <item sd="0" x="128"/>
        <item sd="0" m="1" x="1044"/>
        <item sd="0" m="1" x="1020"/>
        <item sd="0" x="255"/>
        <item sd="0" x="199"/>
        <item sd="0" x="329"/>
        <item sd="0" x="297"/>
        <item sd="0" x="310"/>
        <item sd="0" x="83"/>
        <item sd="0" m="1" x="944"/>
        <item sd="0" m="1" x="827"/>
        <item sd="0" x="80"/>
        <item sd="0" m="1" x="896"/>
        <item sd="0" m="1" x="1033"/>
        <item sd="0" x="97"/>
        <item sd="0" x="289"/>
        <item sd="0" m="1" x="983"/>
        <item sd="0" x="116"/>
        <item sd="0" x="209"/>
        <item sd="0" x="198"/>
        <item sd="0" x="150"/>
        <item sd="0" x="136"/>
        <item sd="0" m="1" x="924"/>
        <item sd="0" x="109"/>
        <item sd="0" x="524"/>
        <item sd="0" m="1" x="903"/>
        <item sd="0" m="1" x="1004"/>
        <item sd="0" x="284"/>
        <item sd="0" x="296"/>
        <item sd="0" x="211"/>
        <item sd="0" x="45"/>
        <item sd="0" m="1" x="984"/>
        <item sd="0" m="1" x="975"/>
        <item sd="0" x="155"/>
        <item sd="0" m="1" x="1005"/>
        <item sd="0" x="61"/>
        <item sd="0" x="129"/>
        <item sd="0" x="105"/>
        <item sd="0" m="1" x="850"/>
        <item sd="0" x="157"/>
        <item sd="0" x="14"/>
        <item sd="0" x="43"/>
        <item sd="0" x="250"/>
        <item sd="0" x="238"/>
        <item sd="0" x="103"/>
        <item sd="0" x="70"/>
        <item sd="0" x="299"/>
        <item sd="0" x="127"/>
        <item sd="0" m="1" x="820"/>
        <item sd="0" x="193"/>
        <item sd="0" x="147"/>
        <item sd="0" m="1" x="939"/>
        <item sd="0" x="99"/>
        <item sd="0" x="344"/>
        <item sd="0" x="221"/>
        <item sd="0" m="1" x="1057"/>
        <item sd="0" m="1" x="1062"/>
        <item sd="0" x="271"/>
        <item sd="0" x="166"/>
        <item sd="0" x="286"/>
        <item sd="0" x="304"/>
        <item sd="0" m="1" x="932"/>
        <item sd="0" x="138"/>
        <item sd="0" x="41"/>
        <item sd="0" x="229"/>
        <item sd="0" m="1" x="991"/>
        <item sd="0" x="71"/>
        <item sd="0" x="64"/>
        <item sd="0" m="1" x="916"/>
        <item sd="0" m="1" x="910"/>
        <item sd="0" x="540"/>
        <item sd="0" x="44"/>
        <item sd="0" x="114"/>
        <item sd="0" x="52"/>
        <item sd="0" x="142"/>
        <item sd="0" x="82"/>
        <item sd="0" x="245"/>
        <item sd="0" x="314"/>
        <item sd="0" m="1" x="1030"/>
        <item sd="0" m="1" x="1001"/>
        <item sd="0" x="308"/>
        <item sd="0" m="1" x="961"/>
        <item sd="0" m="1" x="1027"/>
        <item sd="0" x="122"/>
        <item sd="0" x="118"/>
        <item sd="0" m="1" x="981"/>
        <item sd="0" x="169"/>
        <item sd="0" x="197"/>
        <item sd="0" x="125"/>
        <item sd="0" x="203"/>
        <item sd="0" x="267"/>
        <item sd="0" x="301"/>
        <item sd="0" x="85"/>
        <item sd="0" x="25"/>
        <item sd="0" x="244"/>
        <item sd="0" x="112"/>
        <item sd="0" x="192"/>
        <item sd="0" x="302"/>
        <item sd="0" x="260"/>
        <item sd="0" x="261"/>
        <item sd="0" m="1" x="966"/>
        <item sd="0" x="328"/>
        <item sd="0" x="350"/>
        <item sd="0" x="254"/>
        <item sd="0" x="320"/>
        <item sd="0" x="241"/>
        <item sd="0" x="158"/>
        <item sd="0" m="1" x="958"/>
        <item sd="0" m="1" x="922"/>
        <item sd="0" m="1" x="1014"/>
        <item sd="0" m="1" x="828"/>
        <item sd="0" m="1" x="880"/>
        <item sd="0" x="143"/>
        <item sd="0" m="1" x="1018"/>
        <item sd="0" x="276"/>
        <item sd="0" x="298"/>
        <item sd="0" x="424"/>
        <item sd="0" x="346"/>
        <item sd="0" x="306"/>
        <item sd="0" m="1" x="1042"/>
        <item sd="0" x="321"/>
        <item sd="0" x="313"/>
        <item sd="0" x="49"/>
        <item sd="0" x="315"/>
        <item sd="0" x="59"/>
        <item sd="0" x="183"/>
        <item sd="0" x="330"/>
        <item sd="0" x="274"/>
        <item sd="0" x="311"/>
        <item sd="0" x="249"/>
        <item sd="0" m="1" x="858"/>
        <item sd="0" m="1" x="962"/>
        <item sd="0" m="1" x="1064"/>
        <item sd="0" m="1" x="917"/>
        <item sd="0" m="1" x="899"/>
        <item sd="0" m="1" x="898"/>
        <item sd="0" x="90"/>
        <item sd="0" x="202"/>
        <item sd="0" x="67"/>
        <item sd="0" m="1" x="993"/>
        <item sd="0" x="65"/>
        <item sd="0" x="247"/>
        <item sd="0" m="1" x="869"/>
        <item sd="0" x="216"/>
        <item sd="0" m="1" x="881"/>
        <item sd="0" x="141"/>
        <item sd="0" x="177"/>
        <item sd="0" x="305"/>
        <item sd="0" m="1" x="877"/>
        <item sd="0" x="347"/>
        <item sd="0" m="1" x="1056"/>
        <item sd="0" m="1" x="942"/>
        <item sd="0" x="293"/>
        <item sd="0" x="148"/>
        <item sd="0" x="354"/>
        <item sd="0" m="1" x="996"/>
        <item sd="0" x="27"/>
        <item sd="0" m="1" x="1006"/>
        <item sd="0" x="68"/>
        <item sd="0" x="6"/>
        <item sd="0" x="263"/>
        <item sd="0" x="154"/>
        <item sd="0" x="164"/>
        <item sd="0" x="172"/>
        <item sd="0" x="205"/>
        <item sd="0" x="351"/>
        <item sd="0" m="1" x="883"/>
        <item sd="0" x="29"/>
        <item sd="0" m="1" x="1050"/>
        <item sd="0" x="9"/>
        <item sd="0" x="335"/>
        <item sd="0" m="1" x="946"/>
        <item sd="0" m="1" x="972"/>
        <item sd="0" m="1" x="912"/>
        <item sd="0" x="234"/>
        <item sd="0" x="162"/>
        <item sd="0" m="1" x="885"/>
        <item sd="0" m="1" x="1017"/>
        <item sd="0" m="1" x="1047"/>
        <item sd="0" m="1" x="1031"/>
        <item sd="0" x="300"/>
        <item sd="0" x="167"/>
        <item sd="0" x="76"/>
        <item sd="0" m="1" x="1010"/>
        <item sd="0" x="342"/>
        <item sd="0" x="341"/>
        <item sd="0" m="1" x="846"/>
        <item sd="0" m="1" x="908"/>
        <item sd="0" m="1" x="985"/>
        <item sd="0" m="1" x="964"/>
        <item sd="0" x="113"/>
        <item sd="0" x="251"/>
        <item sd="0" x="176"/>
        <item sd="0" x="372"/>
        <item sd="0" x="246"/>
        <item sd="0" m="1" x="834"/>
        <item sd="0" x="257"/>
        <item sd="0" x="95"/>
        <item sd="0" x="338"/>
        <item sd="0" x="36"/>
        <item sd="0" m="1" x="887"/>
        <item sd="0" x="21"/>
        <item sd="0" x="378"/>
        <item sd="0" x="381"/>
        <item sd="0" x="382"/>
        <item sd="0" x="379"/>
        <item sd="0" x="383"/>
        <item sd="0" x="380"/>
        <item sd="0" x="384"/>
        <item sd="0" x="385"/>
        <item sd="0" x="387"/>
        <item sd="0" m="1" x="867"/>
        <item sd="0" m="1" x="906"/>
        <item sd="0" x="388"/>
        <item sd="0" m="1" x="838"/>
        <item sd="0" x="389"/>
        <item sd="0" x="390"/>
        <item sd="0" x="391"/>
        <item sd="0" x="392"/>
        <item sd="0" x="393"/>
        <item sd="0" x="394"/>
        <item sd="0" x="396"/>
        <item sd="0" x="397"/>
        <item sd="0" x="398"/>
        <item sd="0" x="395"/>
        <item sd="0" x="373"/>
        <item sd="0" x="399"/>
        <item sd="0" m="1" x="854"/>
        <item sd="0" x="401"/>
        <item sd="0" x="400"/>
        <item sd="0" m="1" x="872"/>
        <item sd="0" x="402"/>
        <item sd="0" x="403"/>
        <item sd="0" x="404"/>
        <item sd="0" x="405"/>
        <item sd="0" x="406"/>
        <item sd="0" x="411"/>
        <item sd="0" m="1" x="93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9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74"/>
        <item sd="0" x="465"/>
        <item sd="0" x="469"/>
        <item sd="0" x="466"/>
        <item sd="0" x="467"/>
        <item sd="0" m="1" x="864"/>
        <item sd="0" x="470"/>
        <item sd="0" m="1" x="841"/>
        <item sd="0" x="472"/>
        <item sd="0" x="475"/>
        <item sd="0" x="476"/>
        <item sd="0" x="371"/>
        <item sd="0" m="1" x="945"/>
        <item sd="0" x="477"/>
        <item sd="0" x="478"/>
        <item sd="0" x="479"/>
        <item sd="0" x="473"/>
        <item sd="0" x="474"/>
        <item sd="0" x="480"/>
        <item sd="0" x="481"/>
        <item sd="0" x="482"/>
        <item sd="0" x="483"/>
        <item sd="0" x="484"/>
        <item sd="0" x="485"/>
        <item sd="0" x="486"/>
        <item sd="0" m="1" x="1003"/>
        <item sd="0" x="488"/>
        <item sd="0" x="489"/>
        <item sd="0" x="487"/>
        <item sd="0" x="492"/>
        <item sd="0" x="491"/>
        <item sd="0" x="312"/>
        <item sd="0" m="1" x="986"/>
        <item sd="0" x="490"/>
        <item sd="0" x="493"/>
        <item sd="0" x="471"/>
        <item sd="0" x="494"/>
        <item sd="0" x="495"/>
        <item sd="0" m="1" x="970"/>
        <item sd="0" x="497"/>
        <item sd="0" x="499"/>
        <item sd="0" x="500"/>
        <item sd="0" x="503"/>
        <item sd="0" m="1" x="943"/>
        <item sd="0" m="1" x="87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70"/>
        <item sd="0" x="547"/>
        <item sd="0" x="548"/>
        <item sd="0" x="549"/>
        <item sd="0" x="543"/>
        <item sd="0" x="544"/>
        <item sd="0" x="546"/>
        <item sd="0" x="550"/>
        <item sd="0" x="551"/>
        <item sd="0" x="545"/>
        <item sd="0" x="556"/>
        <item sd="0" x="557"/>
        <item sd="0" x="558"/>
        <item sd="0" x="559"/>
        <item sd="0" x="552"/>
        <item sd="0" x="553"/>
        <item sd="0" x="554"/>
        <item sd="0" m="1" x="920"/>
        <item sd="0" x="431"/>
        <item sd="0" x="555"/>
        <item sd="0" x="560"/>
        <item sd="0" x="561"/>
        <item sd="0" x="563"/>
        <item sd="0" x="564"/>
        <item sd="0" x="565"/>
        <item sd="0" m="1" x="1025"/>
        <item sd="0" x="566"/>
        <item sd="0" x="567"/>
        <item sd="0" x="571"/>
        <item sd="0" x="572"/>
        <item sd="0" x="573"/>
        <item sd="0" x="574"/>
        <item sd="0" x="568"/>
        <item sd="0" x="569"/>
        <item sd="0" x="575"/>
        <item sd="0" x="570"/>
        <item sd="0" m="1" x="94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9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6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15"/>
        <item x="683"/>
        <item x="687"/>
        <item x="689"/>
        <item x="685"/>
        <item x="686"/>
        <item x="691"/>
        <item x="684"/>
        <item x="692"/>
        <item x="693"/>
        <item x="694"/>
        <item x="695"/>
        <item x="696"/>
        <item m="1" x="868"/>
        <item x="698"/>
        <item x="699"/>
        <item x="697"/>
        <item x="701"/>
        <item x="702"/>
        <item m="1" x="990"/>
        <item x="705"/>
        <item m="1" x="816"/>
        <item x="703"/>
        <item x="704"/>
        <item x="706"/>
        <item x="707"/>
        <item x="720"/>
        <item x="708"/>
        <item x="709"/>
        <item x="710"/>
        <item x="711"/>
        <item x="712"/>
        <item x="713"/>
        <item x="714"/>
        <item x="715"/>
        <item x="716"/>
        <item x="717"/>
        <item x="718"/>
        <item x="719"/>
        <item x="721"/>
        <item x="722"/>
        <item x="723"/>
        <item x="724"/>
        <item x="725"/>
        <item m="1" x="893"/>
        <item x="726"/>
        <item x="727"/>
        <item x="730"/>
        <item m="1" x="1065"/>
        <item m="1" x="857"/>
        <item x="731"/>
        <item x="728"/>
        <item x="334"/>
        <item x="729"/>
        <item x="732"/>
        <item x="733"/>
        <item x="734"/>
        <item x="735"/>
        <item x="736"/>
        <item x="737"/>
        <item x="738"/>
        <item x="794"/>
        <item x="739"/>
        <item x="740"/>
        <item x="741"/>
        <item x="742"/>
        <item x="787"/>
        <item x="743"/>
        <item x="744"/>
        <item x="745"/>
        <item x="746"/>
        <item x="747"/>
        <item x="748"/>
        <item m="1" x="876"/>
        <item x="749"/>
        <item x="756"/>
        <item x="750"/>
        <item x="751"/>
        <item m="1" x="949"/>
        <item x="752"/>
        <item x="753"/>
        <item x="754"/>
        <item x="755"/>
        <item x="757"/>
        <item x="594"/>
        <item x="758"/>
        <item x="759"/>
        <item x="760"/>
        <item x="761"/>
        <item x="762"/>
        <item x="763"/>
        <item x="764"/>
        <item x="765"/>
        <item x="766"/>
        <item x="767"/>
        <item x="768"/>
        <item m="1" x="81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4"/>
        <item x="813"/>
        <item t="default" sd="0"/>
      </items>
    </pivotField>
    <pivotField axis="axisPage" showAll="0">
      <items count="98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795"/>
        <item x="9796"/>
        <item x="9797"/>
        <item x="9731"/>
        <item x="9798"/>
        <item x="9801"/>
        <item x="9802"/>
        <item x="9687"/>
        <item x="9688"/>
        <item x="9752"/>
        <item x="9755"/>
        <item x="9756"/>
        <item x="9757"/>
        <item x="9758"/>
        <item x="9759"/>
        <item x="9803"/>
        <item x="9760"/>
        <item x="9761"/>
        <item x="9762"/>
        <item x="9763"/>
        <item x="9764"/>
        <item x="9765"/>
        <item x="9766"/>
        <item x="9804"/>
        <item x="9805"/>
        <item x="9806"/>
        <item x="9799"/>
        <item x="9749"/>
        <item x="9750"/>
        <item x="9767"/>
        <item x="9768"/>
        <item x="9769"/>
        <item x="9770"/>
        <item x="9771"/>
        <item x="9772"/>
        <item x="9773"/>
        <item x="9774"/>
        <item x="9775"/>
        <item x="9776"/>
        <item x="9777"/>
        <item x="9778"/>
        <item x="9779"/>
        <item x="9780"/>
        <item x="9800"/>
        <item x="9781"/>
        <item x="9782"/>
        <item x="9689"/>
        <item x="9690"/>
        <item x="9783"/>
        <item x="9784"/>
        <item x="9785"/>
        <item x="9786"/>
        <item x="9787"/>
        <item x="9788"/>
        <item x="9789"/>
        <item x="9790"/>
        <item x="9791"/>
        <item x="9792"/>
        <item x="9793"/>
        <item x="9794"/>
        <item x="9807"/>
        <item t="default"/>
      </items>
    </pivotField>
    <pivotField dataField="1" showAll="0"/>
    <pivotField dataField="1" showAll="0"/>
    <pivotField dataField="1" showAll="0"/>
    <pivotField axis="axisPage" multipleItemSelectionAllowed="1"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1"/>
    <field x="2"/>
  </rowFields>
  <rowItems count="117">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2"/>
    </i>
    <i>
      <x v="53"/>
    </i>
    <i>
      <x v="54"/>
    </i>
    <i>
      <x v="55"/>
    </i>
    <i>
      <x v="56"/>
    </i>
    <i>
      <x v="57"/>
    </i>
    <i>
      <x v="58"/>
    </i>
    <i>
      <x v="59"/>
    </i>
    <i>
      <x v="60"/>
    </i>
    <i>
      <x v="61"/>
    </i>
    <i>
      <x v="62"/>
    </i>
    <i>
      <x v="63"/>
    </i>
    <i>
      <x v="64"/>
    </i>
    <i>
      <x v="66"/>
    </i>
    <i>
      <x v="68"/>
    </i>
    <i>
      <x v="69"/>
    </i>
    <i>
      <x v="70"/>
    </i>
    <i>
      <x v="71"/>
    </i>
    <i>
      <x v="72"/>
    </i>
    <i>
      <x v="73"/>
    </i>
    <i>
      <x v="74"/>
    </i>
    <i>
      <x v="75"/>
    </i>
    <i>
      <x v="76"/>
    </i>
    <i>
      <x v="83"/>
    </i>
    <i>
      <x v="96"/>
    </i>
    <i>
      <x v="100"/>
    </i>
    <i>
      <x v="102"/>
    </i>
    <i>
      <x v="115"/>
    </i>
    <i>
      <x v="117"/>
    </i>
    <i>
      <x v="131"/>
    </i>
    <i>
      <x v="133"/>
    </i>
    <i>
      <x v="135"/>
    </i>
    <i>
      <x v="138"/>
    </i>
    <i>
      <x v="140"/>
    </i>
    <i>
      <x v="151"/>
    </i>
    <i>
      <x v="157"/>
    </i>
    <i>
      <x v="169"/>
    </i>
    <i>
      <x v="181"/>
    </i>
    <i>
      <x v="183"/>
    </i>
    <i>
      <x v="184"/>
    </i>
    <i>
      <x v="185"/>
    </i>
    <i>
      <x v="186"/>
    </i>
    <i>
      <x v="189"/>
    </i>
    <i>
      <x v="194"/>
    </i>
    <i>
      <x v="195"/>
    </i>
    <i>
      <x v="196"/>
    </i>
    <i>
      <x v="198"/>
    </i>
    <i>
      <x v="200"/>
    </i>
    <i>
      <x v="201"/>
    </i>
    <i>
      <x v="204"/>
    </i>
    <i>
      <x v="214"/>
    </i>
    <i>
      <x v="218"/>
    </i>
    <i>
      <x v="223"/>
    </i>
    <i>
      <x v="228"/>
    </i>
    <i>
      <x v="229"/>
    </i>
    <i>
      <x v="233"/>
    </i>
    <i>
      <x v="235"/>
    </i>
    <i r="1">
      <x v="700"/>
    </i>
    <i>
      <x v="236"/>
    </i>
    <i r="1">
      <x v="178"/>
    </i>
    <i r="1">
      <x v="311"/>
    </i>
    <i r="1">
      <x v="716"/>
    </i>
    <i r="1">
      <x v="1015"/>
    </i>
    <i>
      <x v="237"/>
    </i>
    <i r="1">
      <x v="1068"/>
    </i>
    <i>
      <x v="238"/>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7">
    <format dxfId="1791">
      <pivotArea type="all" dataOnly="0" outline="0" fieldPosition="0"/>
    </format>
    <format dxfId="1790">
      <pivotArea outline="0" collapsedLevelsAreSubtotals="1" fieldPosition="0"/>
    </format>
    <format dxfId="1789">
      <pivotArea dataOnly="0" labelOnly="1" outline="0" fieldPosition="0">
        <references count="1">
          <reference field="4294967294" count="3">
            <x v="0"/>
            <x v="1"/>
            <x v="2"/>
          </reference>
        </references>
      </pivotArea>
    </format>
    <format dxfId="1788">
      <pivotArea type="all" dataOnly="0" outline="0" fieldPosition="0"/>
    </format>
    <format dxfId="1787">
      <pivotArea outline="0" collapsedLevelsAreSubtotals="1" fieldPosition="0"/>
    </format>
    <format dxfId="1786">
      <pivotArea field="1" type="button" dataOnly="0" labelOnly="1" outline="0" axis="axisRow" fieldPosition="0"/>
    </format>
    <format dxfId="1785">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784">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783">
      <pivotArea dataOnly="0" labelOnly="1" grandRow="1" outline="0" fieldPosition="0"/>
    </format>
    <format dxfId="1782">
      <pivotArea dataOnly="0" labelOnly="1" outline="0" fieldPosition="0">
        <references count="1">
          <reference field="4294967294" count="3">
            <x v="0"/>
            <x v="1"/>
            <x v="2"/>
          </reference>
        </references>
      </pivotArea>
    </format>
    <format dxfId="1781">
      <pivotArea type="all" dataOnly="0" outline="0" fieldPosition="0"/>
    </format>
    <format dxfId="1780">
      <pivotArea outline="0" collapsedLevelsAreSubtotals="1" fieldPosition="0"/>
    </format>
    <format dxfId="1779">
      <pivotArea field="1" type="button" dataOnly="0" labelOnly="1" outline="0" axis="axisRow" fieldPosition="0"/>
    </format>
    <format dxfId="1778">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777">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776">
      <pivotArea dataOnly="0" labelOnly="1" grandRow="1" outline="0" fieldPosition="0"/>
    </format>
    <format dxfId="1775">
      <pivotArea dataOnly="0" labelOnly="1" outline="0" fieldPosition="0">
        <references count="1">
          <reference field="4294967294" count="3">
            <x v="0"/>
            <x v="1"/>
            <x v="2"/>
          </reference>
        </references>
      </pivotArea>
    </format>
    <format dxfId="1774">
      <pivotArea type="all" dataOnly="0" outline="0" fieldPosition="0"/>
    </format>
    <format dxfId="1773">
      <pivotArea field="1" type="button" dataOnly="0" labelOnly="1" outline="0" axis="axisRow" fieldPosition="0"/>
    </format>
    <format dxfId="1772">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771">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770">
      <pivotArea dataOnly="0" labelOnly="1" outline="0" fieldPosition="0">
        <references count="1">
          <reference field="4294967294" count="3">
            <x v="0"/>
            <x v="1"/>
            <x v="2"/>
          </reference>
        </references>
      </pivotArea>
    </format>
    <format dxfId="1769">
      <pivotArea dataOnly="0" labelOnly="1" outline="0" fieldPosition="0">
        <references count="1">
          <reference field="4294967294" count="1">
            <x v="2"/>
          </reference>
        </references>
      </pivotArea>
    </format>
    <format dxfId="1768">
      <pivotArea dataOnly="0" labelOnly="1" outline="0" fieldPosition="0">
        <references count="1">
          <reference field="4294967294" count="1">
            <x v="2"/>
          </reference>
        </references>
      </pivotArea>
    </format>
    <format dxfId="1767">
      <pivotArea dataOnly="0" labelOnly="1" outline="0" fieldPosition="0">
        <references count="1">
          <reference field="4294967294" count="2">
            <x v="0"/>
            <x v="1"/>
          </reference>
        </references>
      </pivotArea>
    </format>
    <format dxfId="1766">
      <pivotArea dataOnly="0" labelOnly="1" outline="0" fieldPosition="0">
        <references count="1">
          <reference field="4294967294" count="2">
            <x v="0"/>
            <x v="1"/>
          </reference>
        </references>
      </pivotArea>
    </format>
    <format dxfId="1765">
      <pivotArea dataOnly="0" labelOnly="1" outline="0" fieldPosition="0">
        <references count="1">
          <reference field="4294967294" count="2">
            <x v="0"/>
            <x v="1"/>
          </reference>
        </references>
      </pivotArea>
    </format>
    <format dxfId="1764">
      <pivotArea dataOnly="0" labelOnly="1" outline="0" fieldPosition="0">
        <references count="1">
          <reference field="4294967294" count="2">
            <x v="0"/>
            <x v="1"/>
          </reference>
        </references>
      </pivotArea>
    </format>
    <format dxfId="1763">
      <pivotArea field="1" type="button" dataOnly="0" labelOnly="1" outline="0" axis="axisRow" fieldPosition="0"/>
    </format>
    <format dxfId="1762">
      <pivotArea field="1" type="button" dataOnly="0" labelOnly="1" outline="0" axis="axisRow" fieldPosition="0"/>
    </format>
    <format dxfId="1761">
      <pivotArea field="1" type="button" dataOnly="0" labelOnly="1" outline="0" axis="axisRow" fieldPosition="0"/>
    </format>
    <format dxfId="1760">
      <pivotArea dataOnly="0" labelOnly="1" outline="0" fieldPosition="0">
        <references count="1">
          <reference field="4294967294" count="3">
            <x v="0"/>
            <x v="1"/>
            <x v="2"/>
          </reference>
        </references>
      </pivotArea>
    </format>
    <format dxfId="1759">
      <pivotArea field="1" type="button" dataOnly="0" labelOnly="1" outline="0" axis="axisRow" fieldPosition="0"/>
    </format>
    <format dxfId="1758">
      <pivotArea dataOnly="0" labelOnly="1" outline="0" fieldPosition="0">
        <references count="1">
          <reference field="4294967294" count="3">
            <x v="0"/>
            <x v="1"/>
            <x v="2"/>
          </reference>
        </references>
      </pivotArea>
    </format>
    <format dxfId="1757">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756">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755">
      <pivotArea collapsedLevelsAreSubtotals="1" fieldPosition="0">
        <references count="1">
          <reference field="1" count="1">
            <x v="103"/>
          </reference>
        </references>
      </pivotArea>
    </format>
    <format dxfId="1754">
      <pivotArea collapsedLevelsAreSubtotals="1" fieldPosition="0">
        <references count="1">
          <reference field="1" count="1">
            <x v="104"/>
          </reference>
        </references>
      </pivotArea>
    </format>
    <format dxfId="1753">
      <pivotArea collapsedLevelsAreSubtotals="1" fieldPosition="0">
        <references count="1">
          <reference field="1" count="1">
            <x v="105"/>
          </reference>
        </references>
      </pivotArea>
    </format>
    <format dxfId="1752">
      <pivotArea collapsedLevelsAreSubtotals="1" fieldPosition="0">
        <references count="1">
          <reference field="1" count="1">
            <x v="106"/>
          </reference>
        </references>
      </pivotArea>
    </format>
    <format dxfId="1751">
      <pivotArea collapsedLevelsAreSubtotals="1" fieldPosition="0">
        <references count="1">
          <reference field="1" count="1">
            <x v="107"/>
          </reference>
        </references>
      </pivotArea>
    </format>
    <format dxfId="1750">
      <pivotArea collapsedLevelsAreSubtotals="1" fieldPosition="0">
        <references count="1">
          <reference field="1" count="1">
            <x v="108"/>
          </reference>
        </references>
      </pivotArea>
    </format>
    <format dxfId="1749">
      <pivotArea collapsedLevelsAreSubtotals="1" fieldPosition="0">
        <references count="1">
          <reference field="1" count="1">
            <x v="109"/>
          </reference>
        </references>
      </pivotArea>
    </format>
    <format dxfId="1748">
      <pivotArea collapsedLevelsAreSubtotals="1" fieldPosition="0">
        <references count="1">
          <reference field="1" count="1">
            <x v="110"/>
          </reference>
        </references>
      </pivotArea>
    </format>
    <format dxfId="1747">
      <pivotArea collapsedLevelsAreSubtotals="1" fieldPosition="0">
        <references count="1">
          <reference field="1" count="1">
            <x v="111"/>
          </reference>
        </references>
      </pivotArea>
    </format>
    <format dxfId="1746">
      <pivotArea collapsedLevelsAreSubtotals="1" fieldPosition="0">
        <references count="1">
          <reference field="1" count="1">
            <x v="112"/>
          </reference>
        </references>
      </pivotArea>
    </format>
    <format dxfId="1745">
      <pivotArea collapsedLevelsAreSubtotals="1" fieldPosition="0">
        <references count="1">
          <reference field="1" count="1">
            <x v="113"/>
          </reference>
        </references>
      </pivotArea>
    </format>
    <format dxfId="1744">
      <pivotArea collapsedLevelsAreSubtotals="1" fieldPosition="0">
        <references count="1">
          <reference field="1" count="1">
            <x v="114"/>
          </reference>
        </references>
      </pivotArea>
    </format>
    <format dxfId="1743">
      <pivotArea collapsedLevelsAreSubtotals="1" fieldPosition="0">
        <references count="1">
          <reference field="1" count="1">
            <x v="115"/>
          </reference>
        </references>
      </pivotArea>
    </format>
    <format dxfId="1742">
      <pivotArea collapsedLevelsAreSubtotals="1" fieldPosition="0">
        <references count="1">
          <reference field="1" count="1">
            <x v="116"/>
          </reference>
        </references>
      </pivotArea>
    </format>
    <format dxfId="1741">
      <pivotArea collapsedLevelsAreSubtotals="1" fieldPosition="0">
        <references count="1">
          <reference field="1" count="1">
            <x v="117"/>
          </reference>
        </references>
      </pivotArea>
    </format>
    <format dxfId="1740">
      <pivotArea collapsedLevelsAreSubtotals="1" fieldPosition="0">
        <references count="1">
          <reference field="1" count="1">
            <x v="118"/>
          </reference>
        </references>
      </pivotArea>
    </format>
    <format dxfId="1739">
      <pivotArea collapsedLevelsAreSubtotals="1" fieldPosition="0">
        <references count="1">
          <reference field="1" count="1">
            <x v="119"/>
          </reference>
        </references>
      </pivotArea>
    </format>
    <format dxfId="1738">
      <pivotArea collapsedLevelsAreSubtotals="1" fieldPosition="0">
        <references count="1">
          <reference field="1" count="1">
            <x v="120"/>
          </reference>
        </references>
      </pivotArea>
    </format>
    <format dxfId="1737">
      <pivotArea collapsedLevelsAreSubtotals="1" fieldPosition="0">
        <references count="1">
          <reference field="1" count="1">
            <x v="121"/>
          </reference>
        </references>
      </pivotArea>
    </format>
    <format dxfId="1736">
      <pivotArea collapsedLevelsAreSubtotals="1" fieldPosition="0">
        <references count="1">
          <reference field="1" count="1">
            <x v="122"/>
          </reference>
        </references>
      </pivotArea>
    </format>
    <format dxfId="1735">
      <pivotArea collapsedLevelsAreSubtotals="1" fieldPosition="0">
        <references count="1">
          <reference field="1" count="1">
            <x v="123"/>
          </reference>
        </references>
      </pivotArea>
    </format>
    <format dxfId="1734">
      <pivotArea collapsedLevelsAreSubtotals="1" fieldPosition="0">
        <references count="1">
          <reference field="1" count="1">
            <x v="124"/>
          </reference>
        </references>
      </pivotArea>
    </format>
    <format dxfId="1733">
      <pivotArea collapsedLevelsAreSubtotals="1" fieldPosition="0">
        <references count="1">
          <reference field="1" count="1">
            <x v="125"/>
          </reference>
        </references>
      </pivotArea>
    </format>
    <format dxfId="1732">
      <pivotArea collapsedLevelsAreSubtotals="1" fieldPosition="0">
        <references count="1">
          <reference field="1" count="1">
            <x v="126"/>
          </reference>
        </references>
      </pivotArea>
    </format>
    <format dxfId="1731">
      <pivotArea collapsedLevelsAreSubtotals="1" fieldPosition="0">
        <references count="1">
          <reference field="1" count="1">
            <x v="127"/>
          </reference>
        </references>
      </pivotArea>
    </format>
    <format dxfId="1730">
      <pivotArea collapsedLevelsAreSubtotals="1" fieldPosition="0">
        <references count="1">
          <reference field="1" count="1">
            <x v="128"/>
          </reference>
        </references>
      </pivotArea>
    </format>
    <format dxfId="1729">
      <pivotArea collapsedLevelsAreSubtotals="1" fieldPosition="0">
        <references count="1">
          <reference field="1" count="1">
            <x v="129"/>
          </reference>
        </references>
      </pivotArea>
    </format>
    <format dxfId="1728">
      <pivotArea collapsedLevelsAreSubtotals="1" fieldPosition="0">
        <references count="1">
          <reference field="1" count="1">
            <x v="130"/>
          </reference>
        </references>
      </pivotArea>
    </format>
    <format dxfId="1727">
      <pivotArea collapsedLevelsAreSubtotals="1" fieldPosition="0">
        <references count="1">
          <reference field="1" count="1">
            <x v="131"/>
          </reference>
        </references>
      </pivotArea>
    </format>
    <format dxfId="1726">
      <pivotArea collapsedLevelsAreSubtotals="1" fieldPosition="0">
        <references count="1">
          <reference field="1" count="1">
            <x v="132"/>
          </reference>
        </references>
      </pivotArea>
    </format>
    <format dxfId="1725">
      <pivotArea collapsedLevelsAreSubtotals="1" fieldPosition="0">
        <references count="1">
          <reference field="1" count="1">
            <x v="133"/>
          </reference>
        </references>
      </pivotArea>
    </format>
    <format dxfId="1724">
      <pivotArea collapsedLevelsAreSubtotals="1" fieldPosition="0">
        <references count="1">
          <reference field="1" count="1">
            <x v="134"/>
          </reference>
        </references>
      </pivotArea>
    </format>
    <format dxfId="1723">
      <pivotArea collapsedLevelsAreSubtotals="1" fieldPosition="0">
        <references count="1">
          <reference field="1" count="1">
            <x v="135"/>
          </reference>
        </references>
      </pivotArea>
    </format>
    <format dxfId="1722">
      <pivotArea collapsedLevelsAreSubtotals="1" fieldPosition="0">
        <references count="1">
          <reference field="1" count="1">
            <x v="136"/>
          </reference>
        </references>
      </pivotArea>
    </format>
    <format dxfId="1721">
      <pivotArea collapsedLevelsAreSubtotals="1" fieldPosition="0">
        <references count="1">
          <reference field="1" count="1">
            <x v="137"/>
          </reference>
        </references>
      </pivotArea>
    </format>
    <format dxfId="1720">
      <pivotArea collapsedLevelsAreSubtotals="1" fieldPosition="0">
        <references count="1">
          <reference field="1" count="1">
            <x v="138"/>
          </reference>
        </references>
      </pivotArea>
    </format>
    <format dxfId="1719">
      <pivotArea collapsedLevelsAreSubtotals="1" fieldPosition="0">
        <references count="1">
          <reference field="1" count="1">
            <x v="48"/>
          </reference>
        </references>
      </pivotArea>
    </format>
    <format dxfId="1718">
      <pivotArea collapsedLevelsAreSubtotals="1" fieldPosition="0">
        <references count="1">
          <reference field="1" count="1">
            <x v="139"/>
          </reference>
        </references>
      </pivotArea>
    </format>
    <format dxfId="1717">
      <pivotArea collapsedLevelsAreSubtotals="1" fieldPosition="0">
        <references count="1">
          <reference field="1" count="1">
            <x v="140"/>
          </reference>
        </references>
      </pivotArea>
    </format>
    <format dxfId="1716">
      <pivotArea collapsedLevelsAreSubtotals="1" fieldPosition="0">
        <references count="1">
          <reference field="1" count="1">
            <x v="141"/>
          </reference>
        </references>
      </pivotArea>
    </format>
    <format dxfId="1715">
      <pivotArea collapsedLevelsAreSubtotals="1" fieldPosition="0">
        <references count="1">
          <reference field="1" count="1">
            <x v="142"/>
          </reference>
        </references>
      </pivotArea>
    </format>
    <format dxfId="1714">
      <pivotArea collapsedLevelsAreSubtotals="1" fieldPosition="0">
        <references count="1">
          <reference field="1" count="1">
            <x v="143"/>
          </reference>
        </references>
      </pivotArea>
    </format>
    <format dxfId="1713">
      <pivotArea collapsedLevelsAreSubtotals="1" fieldPosition="0">
        <references count="1">
          <reference field="1" count="1">
            <x v="144"/>
          </reference>
        </references>
      </pivotArea>
    </format>
    <format dxfId="1712">
      <pivotArea collapsedLevelsAreSubtotals="1" fieldPosition="0">
        <references count="1">
          <reference field="1" count="1">
            <x v="145"/>
          </reference>
        </references>
      </pivotArea>
    </format>
    <format dxfId="1711">
      <pivotArea collapsedLevelsAreSubtotals="1" fieldPosition="0">
        <references count="1">
          <reference field="1" count="1">
            <x v="146"/>
          </reference>
        </references>
      </pivotArea>
    </format>
    <format dxfId="1710">
      <pivotArea collapsedLevelsAreSubtotals="1" fieldPosition="0">
        <references count="1">
          <reference field="1" count="1">
            <x v="147"/>
          </reference>
        </references>
      </pivotArea>
    </format>
    <format dxfId="1709">
      <pivotArea collapsedLevelsAreSubtotals="1" fieldPosition="0">
        <references count="1">
          <reference field="1" count="1">
            <x v="148"/>
          </reference>
        </references>
      </pivotArea>
    </format>
    <format dxfId="1708">
      <pivotArea collapsedLevelsAreSubtotals="1" fieldPosition="0">
        <references count="1">
          <reference field="1" count="1">
            <x v="149"/>
          </reference>
        </references>
      </pivotArea>
    </format>
    <format dxfId="1707">
      <pivotArea collapsedLevelsAreSubtotals="1" fieldPosition="0">
        <references count="1">
          <reference field="1" count="1">
            <x v="150"/>
          </reference>
        </references>
      </pivotArea>
    </format>
    <format dxfId="1706">
      <pivotArea collapsedLevelsAreSubtotals="1" fieldPosition="0">
        <references count="1">
          <reference field="1" count="1">
            <x v="151"/>
          </reference>
        </references>
      </pivotArea>
    </format>
    <format dxfId="1705">
      <pivotArea collapsedLevelsAreSubtotals="1" fieldPosition="0">
        <references count="1">
          <reference field="1" count="1">
            <x v="152"/>
          </reference>
        </references>
      </pivotArea>
    </format>
    <format dxfId="1704">
      <pivotArea collapsedLevelsAreSubtotals="1" fieldPosition="0">
        <references count="1">
          <reference field="1" count="1">
            <x v="153"/>
          </reference>
        </references>
      </pivotArea>
    </format>
    <format dxfId="1703">
      <pivotArea collapsedLevelsAreSubtotals="1" fieldPosition="0">
        <references count="1">
          <reference field="1" count="1">
            <x v="154"/>
          </reference>
        </references>
      </pivotArea>
    </format>
    <format dxfId="1702">
      <pivotArea collapsedLevelsAreSubtotals="1" fieldPosition="0">
        <references count="1">
          <reference field="1" count="1">
            <x v="155"/>
          </reference>
        </references>
      </pivotArea>
    </format>
    <format dxfId="1701">
      <pivotArea collapsedLevelsAreSubtotals="1" fieldPosition="0">
        <references count="1">
          <reference field="1" count="1">
            <x v="156"/>
          </reference>
        </references>
      </pivotArea>
    </format>
    <format dxfId="1700">
      <pivotArea dataOnly="0" labelOnly="1" fieldPosition="0">
        <references count="1">
          <reference field="1" count="50">
            <x v="48"/>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699">
      <pivotArea dataOnly="0" labelOnly="1" fieldPosition="0">
        <references count="1">
          <reference field="1" count="5">
            <x v="152"/>
            <x v="153"/>
            <x v="154"/>
            <x v="155"/>
            <x v="156"/>
          </reference>
        </references>
      </pivotArea>
    </format>
    <format dxfId="1698">
      <pivotArea dataOnly="0" labelOnly="1" outline="0" fieldPosition="0">
        <references count="1">
          <reference field="4294967294" count="1">
            <x v="2"/>
          </reference>
        </references>
      </pivotArea>
    </format>
    <format dxfId="1697">
      <pivotArea dataOnly="0" labelOnly="1" fieldPosition="0">
        <references count="1">
          <reference field="1" count="7">
            <x v="157"/>
            <x v="158"/>
            <x v="159"/>
            <x v="160"/>
            <x v="161"/>
            <x v="162"/>
            <x v="164"/>
          </reference>
        </references>
      </pivotArea>
    </format>
    <format dxfId="1696">
      <pivotArea dataOnly="0" labelOnly="1" fieldPosition="0">
        <references count="1">
          <reference field="1" count="7">
            <x v="157"/>
            <x v="158"/>
            <x v="159"/>
            <x v="160"/>
            <x v="161"/>
            <x v="162"/>
            <x v="164"/>
          </reference>
        </references>
      </pivotArea>
    </format>
    <format dxfId="1695">
      <pivotArea collapsedLevelsAreSubtotals="1" fieldPosition="0">
        <references count="1">
          <reference field="1" count="1">
            <x v="157"/>
          </reference>
        </references>
      </pivotArea>
    </format>
    <format dxfId="1694">
      <pivotArea collapsedLevelsAreSubtotals="1" fieldPosition="0">
        <references count="1">
          <reference field="1" count="1">
            <x v="158"/>
          </reference>
        </references>
      </pivotArea>
    </format>
    <format dxfId="1693">
      <pivotArea collapsedLevelsAreSubtotals="1" fieldPosition="0">
        <references count="1">
          <reference field="1" count="1">
            <x v="159"/>
          </reference>
        </references>
      </pivotArea>
    </format>
    <format dxfId="1692">
      <pivotArea collapsedLevelsAreSubtotals="1" fieldPosition="0">
        <references count="1">
          <reference field="1" count="1">
            <x v="160"/>
          </reference>
        </references>
      </pivotArea>
    </format>
    <format dxfId="1691">
      <pivotArea collapsedLevelsAreSubtotals="1" fieldPosition="0">
        <references count="1">
          <reference field="1" count="1">
            <x v="161"/>
          </reference>
        </references>
      </pivotArea>
    </format>
    <format dxfId="1690">
      <pivotArea collapsedLevelsAreSubtotals="1" fieldPosition="0">
        <references count="1">
          <reference field="1" count="1">
            <x v="162"/>
          </reference>
        </references>
      </pivotArea>
    </format>
    <format dxfId="1689">
      <pivotArea collapsedLevelsAreSubtotals="1" fieldPosition="0">
        <references count="1">
          <reference field="1" count="1">
            <x v="164"/>
          </reference>
        </references>
      </pivotArea>
    </format>
    <format dxfId="1688">
      <pivotArea dataOnly="0" labelOnly="1" fieldPosition="0">
        <references count="1">
          <reference field="1" count="4">
            <x v="58"/>
            <x v="59"/>
            <x v="194"/>
            <x v="196"/>
          </reference>
        </references>
      </pivotArea>
    </format>
    <format dxfId="1687">
      <pivotArea dataOnly="0" labelOnly="1" fieldPosition="0">
        <references count="1">
          <reference field="1" count="3">
            <x v="55"/>
            <x v="56"/>
            <x v="70"/>
          </reference>
        </references>
      </pivotArea>
    </format>
    <format dxfId="1686">
      <pivotArea collapsedLevelsAreSubtotals="1" fieldPosition="0">
        <references count="1">
          <reference field="1" count="1">
            <x v="192"/>
          </reference>
        </references>
      </pivotArea>
    </format>
    <format dxfId="1685">
      <pivotArea collapsedLevelsAreSubtotals="1" fieldPosition="0">
        <references count="1">
          <reference field="1" count="1">
            <x v="191"/>
          </reference>
        </references>
      </pivotArea>
    </format>
    <format dxfId="1684">
      <pivotArea collapsedLevelsAreSubtotals="1" fieldPosition="0">
        <references count="1">
          <reference field="1" count="1">
            <x v="75"/>
          </reference>
        </references>
      </pivotArea>
    </format>
    <format dxfId="1683">
      <pivotArea collapsedLevelsAreSubtotals="1" fieldPosition="0">
        <references count="1">
          <reference field="1" count="1">
            <x v="76"/>
          </reference>
        </references>
      </pivotArea>
    </format>
    <format dxfId="1682">
      <pivotArea collapsedLevelsAreSubtotals="1" fieldPosition="0">
        <references count="1">
          <reference field="1" count="1">
            <x v="77"/>
          </reference>
        </references>
      </pivotArea>
    </format>
    <format dxfId="1681">
      <pivotArea collapsedLevelsAreSubtotals="1" fieldPosition="0">
        <references count="1">
          <reference field="1" count="1">
            <x v="78"/>
          </reference>
        </references>
      </pivotArea>
    </format>
    <format dxfId="1680">
      <pivotArea collapsedLevelsAreSubtotals="1" fieldPosition="0">
        <references count="1">
          <reference field="1" count="1">
            <x v="79"/>
          </reference>
        </references>
      </pivotArea>
    </format>
    <format dxfId="1679">
      <pivotArea collapsedLevelsAreSubtotals="1" fieldPosition="0">
        <references count="1">
          <reference field="1" count="1">
            <x v="80"/>
          </reference>
        </references>
      </pivotArea>
    </format>
    <format dxfId="1678">
      <pivotArea collapsedLevelsAreSubtotals="1" fieldPosition="0">
        <references count="1">
          <reference field="1" count="1">
            <x v="81"/>
          </reference>
        </references>
      </pivotArea>
    </format>
    <format dxfId="1677">
      <pivotArea collapsedLevelsAreSubtotals="1" fieldPosition="0">
        <references count="1">
          <reference field="1" count="1">
            <x v="82"/>
          </reference>
        </references>
      </pivotArea>
    </format>
    <format dxfId="1676">
      <pivotArea collapsedLevelsAreSubtotals="1" fieldPosition="0">
        <references count="1">
          <reference field="1" count="1">
            <x v="83"/>
          </reference>
        </references>
      </pivotArea>
    </format>
    <format dxfId="1675">
      <pivotArea collapsedLevelsAreSubtotals="1" fieldPosition="0">
        <references count="1">
          <reference field="1" count="1">
            <x v="84"/>
          </reference>
        </references>
      </pivotArea>
    </format>
    <format dxfId="1674">
      <pivotArea collapsedLevelsAreSubtotals="1" fieldPosition="0">
        <references count="1">
          <reference field="1" count="1">
            <x v="85"/>
          </reference>
        </references>
      </pivotArea>
    </format>
    <format dxfId="1673">
      <pivotArea collapsedLevelsAreSubtotals="1" fieldPosition="0">
        <references count="1">
          <reference field="1" count="1">
            <x v="86"/>
          </reference>
        </references>
      </pivotArea>
    </format>
    <format dxfId="1672">
      <pivotArea collapsedLevelsAreSubtotals="1" fieldPosition="0">
        <references count="1">
          <reference field="1" count="1">
            <x v="87"/>
          </reference>
        </references>
      </pivotArea>
    </format>
    <format dxfId="1671">
      <pivotArea collapsedLevelsAreSubtotals="1" fieldPosition="0">
        <references count="1">
          <reference field="1" count="1">
            <x v="88"/>
          </reference>
        </references>
      </pivotArea>
    </format>
    <format dxfId="1670">
      <pivotArea collapsedLevelsAreSubtotals="1" fieldPosition="0">
        <references count="1">
          <reference field="1" count="1">
            <x v="89"/>
          </reference>
        </references>
      </pivotArea>
    </format>
    <format dxfId="1669">
      <pivotArea collapsedLevelsAreSubtotals="1" fieldPosition="0">
        <references count="1">
          <reference field="1" count="1">
            <x v="90"/>
          </reference>
        </references>
      </pivotArea>
    </format>
    <format dxfId="1668">
      <pivotArea collapsedLevelsAreSubtotals="1" fieldPosition="0">
        <references count="1">
          <reference field="1" count="1">
            <x v="91"/>
          </reference>
        </references>
      </pivotArea>
    </format>
    <format dxfId="1667">
      <pivotArea collapsedLevelsAreSubtotals="1" fieldPosition="0">
        <references count="1">
          <reference field="1" count="1">
            <x v="92"/>
          </reference>
        </references>
      </pivotArea>
    </format>
    <format dxfId="1666">
      <pivotArea collapsedLevelsAreSubtotals="1" fieldPosition="0">
        <references count="1">
          <reference field="1" count="1">
            <x v="93"/>
          </reference>
        </references>
      </pivotArea>
    </format>
    <format dxfId="1665">
      <pivotArea collapsedLevelsAreSubtotals="1" fieldPosition="0">
        <references count="1">
          <reference field="1" count="1">
            <x v="94"/>
          </reference>
        </references>
      </pivotArea>
    </format>
    <format dxfId="1664">
      <pivotArea collapsedLevelsAreSubtotals="1" fieldPosition="0">
        <references count="1">
          <reference field="1" count="1">
            <x v="95"/>
          </reference>
        </references>
      </pivotArea>
    </format>
    <format dxfId="1663">
      <pivotArea collapsedLevelsAreSubtotals="1" fieldPosition="0">
        <references count="1">
          <reference field="1" count="1">
            <x v="96"/>
          </reference>
        </references>
      </pivotArea>
    </format>
    <format dxfId="1662">
      <pivotArea collapsedLevelsAreSubtotals="1" fieldPosition="0">
        <references count="1">
          <reference field="1" count="1">
            <x v="97"/>
          </reference>
        </references>
      </pivotArea>
    </format>
    <format dxfId="1661">
      <pivotArea collapsedLevelsAreSubtotals="1" fieldPosition="0">
        <references count="1">
          <reference field="1" count="1">
            <x v="98"/>
          </reference>
        </references>
      </pivotArea>
    </format>
    <format dxfId="1660">
      <pivotArea collapsedLevelsAreSubtotals="1" fieldPosition="0">
        <references count="1">
          <reference field="1" count="1">
            <x v="99"/>
          </reference>
        </references>
      </pivotArea>
    </format>
    <format dxfId="1659">
      <pivotArea collapsedLevelsAreSubtotals="1" fieldPosition="0">
        <references count="1">
          <reference field="1" count="1">
            <x v="100"/>
          </reference>
        </references>
      </pivotArea>
    </format>
    <format dxfId="1658">
      <pivotArea collapsedLevelsAreSubtotals="1" fieldPosition="0">
        <references count="1">
          <reference field="1" count="1">
            <x v="101"/>
          </reference>
        </references>
      </pivotArea>
    </format>
    <format dxfId="1657">
      <pivotArea collapsedLevelsAreSubtotals="1" fieldPosition="0">
        <references count="1">
          <reference field="1" count="1">
            <x v="102"/>
          </reference>
        </references>
      </pivotArea>
    </format>
    <format dxfId="1656">
      <pivotArea dataOnly="0" labelOnly="1" fieldPosition="0">
        <references count="1">
          <reference field="1" count="30">
            <x v="75"/>
            <x v="76"/>
            <x v="77"/>
            <x v="78"/>
            <x v="79"/>
            <x v="80"/>
            <x v="81"/>
            <x v="82"/>
            <x v="83"/>
            <x v="84"/>
            <x v="85"/>
            <x v="86"/>
            <x v="87"/>
            <x v="88"/>
            <x v="89"/>
            <x v="90"/>
            <x v="91"/>
            <x v="92"/>
            <x v="93"/>
            <x v="94"/>
            <x v="95"/>
            <x v="96"/>
            <x v="97"/>
            <x v="98"/>
            <x v="99"/>
            <x v="100"/>
            <x v="101"/>
            <x v="102"/>
            <x v="191"/>
            <x v="192"/>
          </reference>
        </references>
      </pivotArea>
    </format>
    <format dxfId="1655">
      <pivotArea collapsedLevelsAreSubtotals="1" fieldPosition="0">
        <references count="2">
          <reference field="4294967294" count="2" selected="0">
            <x v="0"/>
            <x v="1"/>
          </reference>
          <reference field="1" count="1">
            <x v="165"/>
          </reference>
        </references>
      </pivotArea>
    </format>
    <format dxfId="1654">
      <pivotArea collapsedLevelsAreSubtotals="1" fieldPosition="0">
        <references count="2">
          <reference field="4294967294" count="2" selected="0">
            <x v="0"/>
            <x v="1"/>
          </reference>
          <reference field="1" count="1">
            <x v="166"/>
          </reference>
        </references>
      </pivotArea>
    </format>
    <format dxfId="1653">
      <pivotArea collapsedLevelsAreSubtotals="1" fieldPosition="0">
        <references count="2">
          <reference field="4294967294" count="2" selected="0">
            <x v="0"/>
            <x v="1"/>
          </reference>
          <reference field="1" count="1">
            <x v="169"/>
          </reference>
        </references>
      </pivotArea>
    </format>
    <format dxfId="1652">
      <pivotArea collapsedLevelsAreSubtotals="1" fieldPosition="0">
        <references count="2">
          <reference field="4294967294" count="2" selected="0">
            <x v="0"/>
            <x v="1"/>
          </reference>
          <reference field="1" count="1">
            <x v="170"/>
          </reference>
        </references>
      </pivotArea>
    </format>
    <format dxfId="1651">
      <pivotArea collapsedLevelsAreSubtotals="1" fieldPosition="0">
        <references count="2">
          <reference field="4294967294" count="2" selected="0">
            <x v="0"/>
            <x v="1"/>
          </reference>
          <reference field="1" count="1">
            <x v="171"/>
          </reference>
        </references>
      </pivotArea>
    </format>
    <format dxfId="1650">
      <pivotArea collapsedLevelsAreSubtotals="1" fieldPosition="0">
        <references count="2">
          <reference field="4294967294" count="2" selected="0">
            <x v="0"/>
            <x v="1"/>
          </reference>
          <reference field="1" count="1">
            <x v="172"/>
          </reference>
        </references>
      </pivotArea>
    </format>
    <format dxfId="1649">
      <pivotArea collapsedLevelsAreSubtotals="1" fieldPosition="0">
        <references count="2">
          <reference field="4294967294" count="2" selected="0">
            <x v="0"/>
            <x v="1"/>
          </reference>
          <reference field="1" count="1">
            <x v="173"/>
          </reference>
        </references>
      </pivotArea>
    </format>
    <format dxfId="1648">
      <pivotArea collapsedLevelsAreSubtotals="1" fieldPosition="0">
        <references count="2">
          <reference field="4294967294" count="2" selected="0">
            <x v="0"/>
            <x v="1"/>
          </reference>
          <reference field="1" count="1">
            <x v="176"/>
          </reference>
        </references>
      </pivotArea>
    </format>
    <format dxfId="1647">
      <pivotArea dataOnly="0" labelOnly="1" fieldPosition="0">
        <references count="1">
          <reference field="1" count="8">
            <x v="165"/>
            <x v="166"/>
            <x v="169"/>
            <x v="170"/>
            <x v="171"/>
            <x v="172"/>
            <x v="173"/>
            <x v="176"/>
          </reference>
        </references>
      </pivotArea>
    </format>
    <format dxfId="1646">
      <pivotArea collapsedLevelsAreSubtotals="1" fieldPosition="0">
        <references count="2">
          <reference field="4294967294" count="1" selected="0">
            <x v="2"/>
          </reference>
          <reference field="1" count="1">
            <x v="165"/>
          </reference>
        </references>
      </pivotArea>
    </format>
    <format dxfId="1645">
      <pivotArea collapsedLevelsAreSubtotals="1" fieldPosition="0">
        <references count="2">
          <reference field="4294967294" count="1" selected="0">
            <x v="2"/>
          </reference>
          <reference field="1" count="1">
            <x v="166"/>
          </reference>
        </references>
      </pivotArea>
    </format>
    <format dxfId="1644">
      <pivotArea collapsedLevelsAreSubtotals="1" fieldPosition="0">
        <references count="2">
          <reference field="4294967294" count="1" selected="0">
            <x v="2"/>
          </reference>
          <reference field="1" count="1">
            <x v="169"/>
          </reference>
        </references>
      </pivotArea>
    </format>
    <format dxfId="1643">
      <pivotArea collapsedLevelsAreSubtotals="1" fieldPosition="0">
        <references count="2">
          <reference field="4294967294" count="1" selected="0">
            <x v="2"/>
          </reference>
          <reference field="1" count="1">
            <x v="170"/>
          </reference>
        </references>
      </pivotArea>
    </format>
    <format dxfId="1642">
      <pivotArea collapsedLevelsAreSubtotals="1" fieldPosition="0">
        <references count="2">
          <reference field="4294967294" count="1" selected="0">
            <x v="2"/>
          </reference>
          <reference field="1" count="1">
            <x v="171"/>
          </reference>
        </references>
      </pivotArea>
    </format>
    <format dxfId="1641">
      <pivotArea collapsedLevelsAreSubtotals="1" fieldPosition="0">
        <references count="2">
          <reference field="4294967294" count="1" selected="0">
            <x v="2"/>
          </reference>
          <reference field="1" count="1">
            <x v="172"/>
          </reference>
        </references>
      </pivotArea>
    </format>
    <format dxfId="1640">
      <pivotArea collapsedLevelsAreSubtotals="1" fieldPosition="0">
        <references count="2">
          <reference field="4294967294" count="1" selected="0">
            <x v="2"/>
          </reference>
          <reference field="1" count="1">
            <x v="173"/>
          </reference>
        </references>
      </pivotArea>
    </format>
    <format dxfId="1639">
      <pivotArea collapsedLevelsAreSubtotals="1" fieldPosition="0">
        <references count="2">
          <reference field="4294967294" count="1" selected="0">
            <x v="2"/>
          </reference>
          <reference field="1" count="1">
            <x v="176"/>
          </reference>
        </references>
      </pivotArea>
    </format>
    <format dxfId="1638">
      <pivotArea dataOnly="0" labelOnly="1" fieldPosition="0">
        <references count="1">
          <reference field="1" count="3">
            <x v="58"/>
            <x v="59"/>
            <x v="70"/>
          </reference>
        </references>
      </pivotArea>
    </format>
    <format dxfId="1637">
      <pivotArea dataOnly="0" labelOnly="1" fieldPosition="0">
        <references count="1">
          <reference field="1" count="8">
            <x v="165"/>
            <x v="166"/>
            <x v="169"/>
            <x v="170"/>
            <x v="171"/>
            <x v="172"/>
            <x v="173"/>
            <x v="176"/>
          </reference>
        </references>
      </pivotArea>
    </format>
    <format dxfId="1636">
      <pivotArea collapsedLevelsAreSubtotals="1" fieldPosition="0">
        <references count="1">
          <reference field="1" count="1">
            <x v="181"/>
          </reference>
        </references>
      </pivotArea>
    </format>
    <format dxfId="1635">
      <pivotArea dataOnly="0" labelOnly="1" fieldPosition="0">
        <references count="1">
          <reference field="1" count="1">
            <x v="181"/>
          </reference>
        </references>
      </pivotArea>
    </format>
    <format dxfId="1634">
      <pivotArea collapsedLevelsAreSubtotals="1" fieldPosition="0">
        <references count="1">
          <reference field="1" count="1">
            <x v="181"/>
          </reference>
        </references>
      </pivotArea>
    </format>
    <format dxfId="1633">
      <pivotArea collapsedLevelsAreSubtotals="1" fieldPosition="0">
        <references count="1">
          <reference field="1" count="1">
            <x v="182"/>
          </reference>
        </references>
      </pivotArea>
    </format>
    <format dxfId="1632">
      <pivotArea collapsedLevelsAreSubtotals="1" fieldPosition="0">
        <references count="1">
          <reference field="1" count="1">
            <x v="182"/>
          </reference>
        </references>
      </pivotArea>
    </format>
    <format dxfId="1631">
      <pivotArea collapsedLevelsAreSubtotals="1" fieldPosition="0">
        <references count="1">
          <reference field="1" count="1">
            <x v="182"/>
          </reference>
        </references>
      </pivotArea>
    </format>
    <format dxfId="1630">
      <pivotArea collapsedLevelsAreSubtotals="1" fieldPosition="0">
        <references count="1">
          <reference field="1" count="1">
            <x v="182"/>
          </reference>
        </references>
      </pivotArea>
    </format>
    <format dxfId="1629">
      <pivotArea collapsedLevelsAreSubtotals="1" fieldPosition="0">
        <references count="1">
          <reference field="1" count="1">
            <x v="182"/>
          </reference>
        </references>
      </pivotArea>
    </format>
    <format dxfId="1628">
      <pivotArea collapsedLevelsAreSubtotals="1" fieldPosition="0">
        <references count="1">
          <reference field="1" count="1">
            <x v="182"/>
          </reference>
        </references>
      </pivotArea>
    </format>
    <format dxfId="1627">
      <pivotArea collapsedLevelsAreSubtotals="1" fieldPosition="0">
        <references count="1">
          <reference field="1" count="1">
            <x v="197"/>
          </reference>
        </references>
      </pivotArea>
    </format>
    <format dxfId="1626">
      <pivotArea collapsedLevelsAreSubtotals="1" fieldPosition="0">
        <references count="1">
          <reference field="1" count="1">
            <x v="74"/>
          </reference>
        </references>
      </pivotArea>
    </format>
    <format dxfId="1625">
      <pivotArea collapsedLevelsAreSubtotals="1" fieldPosition="0">
        <references count="1">
          <reference field="1" count="1">
            <x v="195"/>
          </reference>
        </references>
      </pivotArea>
    </format>
    <format dxfId="1624">
      <pivotArea collapsedLevelsAreSubtotals="1" fieldPosition="0">
        <references count="1">
          <reference field="1" count="1">
            <x v="194"/>
          </reference>
        </references>
      </pivotArea>
    </format>
    <format dxfId="1623">
      <pivotArea collapsedLevelsAreSubtotals="1" fieldPosition="0">
        <references count="1">
          <reference field="1" count="1">
            <x v="196"/>
          </reference>
        </references>
      </pivotArea>
    </format>
    <format dxfId="1622">
      <pivotArea collapsedLevelsAreSubtotals="1" fieldPosition="0">
        <references count="1">
          <reference field="1" count="1">
            <x v="193"/>
          </reference>
        </references>
      </pivotArea>
    </format>
    <format dxfId="1621">
      <pivotArea collapsedLevelsAreSubtotals="1" fieldPosition="0">
        <references count="1">
          <reference field="1" count="1">
            <x v="198"/>
          </reference>
        </references>
      </pivotArea>
    </format>
    <format dxfId="1620">
      <pivotArea collapsedLevelsAreSubtotals="1" fieldPosition="0">
        <references count="1">
          <reference field="1" count="1">
            <x v="190"/>
          </reference>
        </references>
      </pivotArea>
    </format>
    <format dxfId="1619">
      <pivotArea dataOnly="0" labelOnly="1" fieldPosition="0">
        <references count="1">
          <reference field="1" count="8">
            <x v="74"/>
            <x v="190"/>
            <x v="193"/>
            <x v="194"/>
            <x v="195"/>
            <x v="196"/>
            <x v="197"/>
            <x v="198"/>
          </reference>
        </references>
      </pivotArea>
    </format>
    <format dxfId="1618">
      <pivotArea collapsedLevelsAreSubtotals="1" fieldPosition="0">
        <references count="1">
          <reference field="1" count="1">
            <x v="197"/>
          </reference>
        </references>
      </pivotArea>
    </format>
    <format dxfId="1617">
      <pivotArea collapsedLevelsAreSubtotals="1" fieldPosition="0">
        <references count="1">
          <reference field="1" count="1">
            <x v="74"/>
          </reference>
        </references>
      </pivotArea>
    </format>
    <format dxfId="1616">
      <pivotArea collapsedLevelsAreSubtotals="1" fieldPosition="0">
        <references count="1">
          <reference field="1" count="1">
            <x v="195"/>
          </reference>
        </references>
      </pivotArea>
    </format>
    <format dxfId="1615">
      <pivotArea collapsedLevelsAreSubtotals="1" fieldPosition="0">
        <references count="1">
          <reference field="1" count="1">
            <x v="194"/>
          </reference>
        </references>
      </pivotArea>
    </format>
    <format dxfId="1614">
      <pivotArea collapsedLevelsAreSubtotals="1" fieldPosition="0">
        <references count="1">
          <reference field="1" count="1">
            <x v="196"/>
          </reference>
        </references>
      </pivotArea>
    </format>
    <format dxfId="1613">
      <pivotArea collapsedLevelsAreSubtotals="1" fieldPosition="0">
        <references count="1">
          <reference field="1" count="1">
            <x v="193"/>
          </reference>
        </references>
      </pivotArea>
    </format>
    <format dxfId="1612">
      <pivotArea collapsedLevelsAreSubtotals="1" fieldPosition="0">
        <references count="1">
          <reference field="1" count="1">
            <x v="198"/>
          </reference>
        </references>
      </pivotArea>
    </format>
    <format dxfId="1611">
      <pivotArea collapsedLevelsAreSubtotals="1" fieldPosition="0">
        <references count="1">
          <reference field="1" count="1">
            <x v="190"/>
          </reference>
        </references>
      </pivotArea>
    </format>
    <format dxfId="1610">
      <pivotArea dataOnly="0" labelOnly="1" fieldPosition="0">
        <references count="1">
          <reference field="1" count="8">
            <x v="74"/>
            <x v="190"/>
            <x v="193"/>
            <x v="194"/>
            <x v="195"/>
            <x v="196"/>
            <x v="197"/>
            <x v="198"/>
          </reference>
        </references>
      </pivotArea>
    </format>
    <format dxfId="1609">
      <pivotArea collapsedLevelsAreSubtotals="1" fieldPosition="0">
        <references count="1">
          <reference field="1" count="1">
            <x v="197"/>
          </reference>
        </references>
      </pivotArea>
    </format>
    <format dxfId="1608">
      <pivotArea collapsedLevelsAreSubtotals="1" fieldPosition="0">
        <references count="1">
          <reference field="1" count="1">
            <x v="74"/>
          </reference>
        </references>
      </pivotArea>
    </format>
    <format dxfId="1607">
      <pivotArea collapsedLevelsAreSubtotals="1" fieldPosition="0">
        <references count="1">
          <reference field="1" count="1">
            <x v="195"/>
          </reference>
        </references>
      </pivotArea>
    </format>
    <format dxfId="1606">
      <pivotArea collapsedLevelsAreSubtotals="1" fieldPosition="0">
        <references count="1">
          <reference field="1" count="1">
            <x v="194"/>
          </reference>
        </references>
      </pivotArea>
    </format>
    <format dxfId="1605">
      <pivotArea collapsedLevelsAreSubtotals="1" fieldPosition="0">
        <references count="1">
          <reference field="1" count="1">
            <x v="196"/>
          </reference>
        </references>
      </pivotArea>
    </format>
    <format dxfId="1604">
      <pivotArea collapsedLevelsAreSubtotals="1" fieldPosition="0">
        <references count="1">
          <reference field="1" count="1">
            <x v="193"/>
          </reference>
        </references>
      </pivotArea>
    </format>
    <format dxfId="1603">
      <pivotArea collapsedLevelsAreSubtotals="1" fieldPosition="0">
        <references count="1">
          <reference field="1" count="1">
            <x v="198"/>
          </reference>
        </references>
      </pivotArea>
    </format>
    <format dxfId="1602">
      <pivotArea collapsedLevelsAreSubtotals="1" fieldPosition="0">
        <references count="1">
          <reference field="1" count="1">
            <x v="190"/>
          </reference>
        </references>
      </pivotArea>
    </format>
    <format dxfId="1601">
      <pivotArea dataOnly="0" labelOnly="1" fieldPosition="0">
        <references count="1">
          <reference field="1" count="8">
            <x v="74"/>
            <x v="190"/>
            <x v="193"/>
            <x v="194"/>
            <x v="195"/>
            <x v="196"/>
            <x v="197"/>
            <x v="198"/>
          </reference>
        </references>
      </pivotArea>
    </format>
    <format dxfId="1600">
      <pivotArea collapsedLevelsAreSubtotals="1" fieldPosition="0">
        <references count="1">
          <reference field="1" count="1">
            <x v="182"/>
          </reference>
        </references>
      </pivotArea>
    </format>
    <format dxfId="1599">
      <pivotArea collapsedLevelsAreSubtotals="1" fieldPosition="0">
        <references count="1">
          <reference field="1" count="1">
            <x v="183"/>
          </reference>
        </references>
      </pivotArea>
    </format>
    <format dxfId="1598">
      <pivotArea collapsedLevelsAreSubtotals="1" fieldPosition="0">
        <references count="1">
          <reference field="1" count="1">
            <x v="184"/>
          </reference>
        </references>
      </pivotArea>
    </format>
    <format dxfId="1597">
      <pivotArea collapsedLevelsAreSubtotals="1" fieldPosition="0">
        <references count="1">
          <reference field="1" count="1">
            <x v="182"/>
          </reference>
        </references>
      </pivotArea>
    </format>
    <format dxfId="1596">
      <pivotArea collapsedLevelsAreSubtotals="1" fieldPosition="0">
        <references count="1">
          <reference field="1" count="1">
            <x v="182"/>
          </reference>
        </references>
      </pivotArea>
    </format>
    <format dxfId="1595">
      <pivotArea collapsedLevelsAreSubtotals="1" fieldPosition="0">
        <references count="1">
          <reference field="1" count="1">
            <x v="182"/>
          </reference>
        </references>
      </pivotArea>
    </format>
    <format dxfId="1594">
      <pivotArea collapsedLevelsAreSubtotals="1" fieldPosition="0">
        <references count="1">
          <reference field="1" count="1">
            <x v="182"/>
          </reference>
        </references>
      </pivotArea>
    </format>
    <format dxfId="1593">
      <pivotArea collapsedLevelsAreSubtotals="1" fieldPosition="0">
        <references count="1">
          <reference field="1" count="1">
            <x v="183"/>
          </reference>
        </references>
      </pivotArea>
    </format>
    <format dxfId="1592">
      <pivotArea collapsedLevelsAreSubtotals="1" fieldPosition="0">
        <references count="1">
          <reference field="1" count="1">
            <x v="184"/>
          </reference>
        </references>
      </pivotArea>
    </format>
    <format dxfId="1591">
      <pivotArea collapsedLevelsAreSubtotals="1" fieldPosition="0">
        <references count="1">
          <reference field="1" count="1">
            <x v="185"/>
          </reference>
        </references>
      </pivotArea>
    </format>
    <format dxfId="1590">
      <pivotArea collapsedLevelsAreSubtotals="1" fieldPosition="0">
        <references count="1">
          <reference field="1" count="1">
            <x v="186"/>
          </reference>
        </references>
      </pivotArea>
    </format>
    <format dxfId="1589">
      <pivotArea dataOnly="0" labelOnly="1" fieldPosition="0">
        <references count="1">
          <reference field="1" count="17">
            <x v="46"/>
            <x v="47"/>
            <x v="52"/>
            <x v="53"/>
            <x v="54"/>
            <x v="55"/>
            <x v="56"/>
            <x v="57"/>
            <x v="58"/>
            <x v="59"/>
            <x v="60"/>
            <x v="61"/>
            <x v="62"/>
            <x v="63"/>
            <x v="64"/>
            <x v="66"/>
            <x v="68"/>
          </reference>
        </references>
      </pivotArea>
    </format>
    <format dxfId="1588">
      <pivotArea outline="0" collapsedLevelsAreSubtotals="1" fieldPosition="0"/>
    </format>
    <format dxfId="1587">
      <pivotArea dataOnly="0" labelOnly="1" fieldPosition="0">
        <references count="1">
          <reference field="1" count="21">
            <x v="40"/>
            <x v="42"/>
            <x v="43"/>
            <x v="49"/>
            <x v="51"/>
            <x v="55"/>
            <x v="56"/>
            <x v="58"/>
            <x v="59"/>
            <x v="60"/>
            <x v="61"/>
            <x v="62"/>
            <x v="63"/>
            <x v="64"/>
            <x v="66"/>
            <x v="69"/>
            <x v="75"/>
            <x v="117"/>
            <x v="131"/>
            <x v="133"/>
            <x v="140"/>
          </reference>
        </references>
      </pivotArea>
    </format>
    <format dxfId="1586">
      <pivotArea outline="0" collapsedLevelsAreSubtotals="1" fieldPosition="0"/>
    </format>
    <format dxfId="1585">
      <pivotArea type="all" dataOnly="0" outline="0" fieldPosition="0"/>
    </format>
    <format dxfId="1584">
      <pivotArea outline="0" collapsedLevelsAreSubtotals="1" fieldPosition="0"/>
    </format>
    <format dxfId="1583">
      <pivotArea field="1" type="button" dataOnly="0" labelOnly="1" outline="0" axis="axisRow" fieldPosition="0"/>
    </format>
    <format dxfId="1582">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1581">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1580">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1579">
      <pivotArea dataOnly="0" labelOnly="1" grandRow="1" outline="0" fieldPosition="0"/>
    </format>
    <format dxfId="1578">
      <pivotArea dataOnly="0" labelOnly="1" fieldPosition="0">
        <references count="2">
          <reference field="1" count="1" selected="0">
            <x v="41"/>
          </reference>
          <reference field="2" count="7">
            <x v="311"/>
            <x v="326"/>
            <x v="415"/>
            <x v="418"/>
            <x v="446"/>
            <x v="648"/>
            <x v="788"/>
          </reference>
        </references>
      </pivotArea>
    </format>
    <format dxfId="1577">
      <pivotArea dataOnly="0" labelOnly="1" outline="0" fieldPosition="0">
        <references count="1">
          <reference field="4294967294" count="3">
            <x v="0"/>
            <x v="1"/>
            <x v="2"/>
          </reference>
        </references>
      </pivotArea>
    </format>
    <format dxfId="1576">
      <pivotArea type="all" dataOnly="0" outline="0" fieldPosition="0"/>
    </format>
    <format dxfId="1575">
      <pivotArea outline="0" collapsedLevelsAreSubtotals="1" fieldPosition="0"/>
    </format>
    <format dxfId="1574">
      <pivotArea field="1" type="button" dataOnly="0" labelOnly="1" outline="0" axis="axisRow" fieldPosition="0"/>
    </format>
    <format dxfId="1573">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1572">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1571">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1570">
      <pivotArea dataOnly="0" labelOnly="1" grandRow="1" outline="0" fieldPosition="0"/>
    </format>
    <format dxfId="1569">
      <pivotArea dataOnly="0" labelOnly="1" fieldPosition="0">
        <references count="2">
          <reference field="1" count="1" selected="0">
            <x v="41"/>
          </reference>
          <reference field="2" count="7">
            <x v="311"/>
            <x v="326"/>
            <x v="415"/>
            <x v="418"/>
            <x v="446"/>
            <x v="648"/>
            <x v="788"/>
          </reference>
        </references>
      </pivotArea>
    </format>
    <format dxfId="1568">
      <pivotArea dataOnly="0" labelOnly="1" outline="0" fieldPosition="0">
        <references count="1">
          <reference field="4294967294" count="3">
            <x v="0"/>
            <x v="1"/>
            <x v="2"/>
          </reference>
        </references>
      </pivotArea>
    </format>
    <format dxfId="1567">
      <pivotArea dataOnly="0" labelOnly="1" fieldPosition="0">
        <references count="1">
          <reference field="1" count="50">
            <x v="11"/>
            <x v="40"/>
            <x v="41"/>
            <x v="42"/>
            <x v="43"/>
            <x v="44"/>
            <x v="45"/>
            <x v="46"/>
            <x v="47"/>
            <x v="49"/>
            <x v="50"/>
            <x v="51"/>
            <x v="52"/>
            <x v="53"/>
            <x v="54"/>
            <x v="55"/>
            <x v="56"/>
            <x v="57"/>
            <x v="58"/>
            <x v="59"/>
            <x v="60"/>
            <x v="61"/>
            <x v="62"/>
            <x v="63"/>
            <x v="64"/>
            <x v="66"/>
            <x v="68"/>
            <x v="69"/>
            <x v="70"/>
            <x v="71"/>
            <x v="72"/>
            <x v="73"/>
            <x v="74"/>
            <x v="75"/>
            <x v="76"/>
            <x v="77"/>
            <x v="78"/>
            <x v="79"/>
            <x v="80"/>
            <x v="81"/>
            <x v="82"/>
            <x v="190"/>
            <x v="191"/>
            <x v="192"/>
            <x v="193"/>
            <x v="194"/>
            <x v="195"/>
            <x v="196"/>
            <x v="197"/>
            <x v="198"/>
          </reference>
        </references>
      </pivotArea>
    </format>
    <format dxfId="1566">
      <pivotArea dataOnly="0" labelOnly="1" fieldPosition="0">
        <references count="1">
          <reference field="1" count="50">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reference>
        </references>
      </pivotArea>
    </format>
    <format dxfId="1565">
      <pivotArea dataOnly="0" labelOnly="1" fieldPosition="0">
        <references count="1">
          <reference field="1" count="46">
            <x v="48"/>
            <x v="133"/>
            <x v="134"/>
            <x v="135"/>
            <x v="136"/>
            <x v="137"/>
            <x v="138"/>
            <x v="139"/>
            <x v="140"/>
            <x v="141"/>
            <x v="142"/>
            <x v="143"/>
            <x v="144"/>
            <x v="145"/>
            <x v="146"/>
            <x v="147"/>
            <x v="148"/>
            <x v="149"/>
            <x v="150"/>
            <x v="151"/>
            <x v="152"/>
            <x v="153"/>
            <x v="154"/>
            <x v="155"/>
            <x v="156"/>
            <x v="157"/>
            <x v="158"/>
            <x v="160"/>
            <x v="161"/>
            <x v="162"/>
            <x v="164"/>
            <x v="165"/>
            <x v="166"/>
            <x v="169"/>
            <x v="170"/>
            <x v="171"/>
            <x v="172"/>
            <x v="173"/>
            <x v="176"/>
            <x v="181"/>
            <x v="182"/>
            <x v="183"/>
            <x v="184"/>
            <x v="185"/>
            <x v="186"/>
            <x v="189"/>
          </reference>
        </references>
      </pivotArea>
    </format>
    <format dxfId="1564">
      <pivotArea outline="0" collapsedLevelsAreSubtotals="1" fieldPosition="0"/>
    </format>
    <format dxfId="1563">
      <pivotArea dataOnly="0" labelOnly="1" fieldPosition="0">
        <references count="1">
          <reference field="1" count="50">
            <x v="11"/>
            <x v="40"/>
            <x v="41"/>
            <x v="42"/>
            <x v="43"/>
            <x v="44"/>
            <x v="45"/>
            <x v="46"/>
            <x v="47"/>
            <x v="48"/>
            <x v="49"/>
            <x v="50"/>
            <x v="51"/>
            <x v="52"/>
            <x v="53"/>
            <x v="54"/>
            <x v="55"/>
            <x v="56"/>
            <x v="57"/>
            <x v="58"/>
            <x v="59"/>
            <x v="60"/>
            <x v="61"/>
            <x v="62"/>
            <x v="63"/>
            <x v="64"/>
            <x v="66"/>
            <x v="68"/>
            <x v="69"/>
            <x v="70"/>
            <x v="71"/>
            <x v="72"/>
            <x v="73"/>
            <x v="74"/>
            <x v="75"/>
            <x v="76"/>
            <x v="77"/>
            <x v="78"/>
            <x v="79"/>
            <x v="80"/>
            <x v="81"/>
            <x v="82"/>
            <x v="83"/>
            <x v="84"/>
            <x v="85"/>
            <x v="86"/>
            <x v="87"/>
            <x v="88"/>
            <x v="89"/>
            <x v="90"/>
          </reference>
        </references>
      </pivotArea>
    </format>
    <format dxfId="1562">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1561">
      <pivotArea dataOnly="0" labelOnly="1" fieldPosition="0">
        <references count="1">
          <reference field="1" count="46">
            <x v="141"/>
            <x v="142"/>
            <x v="143"/>
            <x v="144"/>
            <x v="145"/>
            <x v="146"/>
            <x v="147"/>
            <x v="148"/>
            <x v="149"/>
            <x v="150"/>
            <x v="151"/>
            <x v="152"/>
            <x v="153"/>
            <x v="154"/>
            <x v="155"/>
            <x v="156"/>
            <x v="157"/>
            <x v="158"/>
            <x v="160"/>
            <x v="161"/>
            <x v="162"/>
            <x v="164"/>
            <x v="165"/>
            <x v="166"/>
            <x v="169"/>
            <x v="170"/>
            <x v="171"/>
            <x v="172"/>
            <x v="173"/>
            <x v="176"/>
            <x v="181"/>
            <x v="182"/>
            <x v="183"/>
            <x v="184"/>
            <x v="185"/>
            <x v="186"/>
            <x v="189"/>
            <x v="190"/>
            <x v="191"/>
            <x v="192"/>
            <x v="193"/>
            <x v="194"/>
            <x v="195"/>
            <x v="196"/>
            <x v="197"/>
            <x v="198"/>
          </reference>
        </references>
      </pivotArea>
    </format>
    <format dxfId="1560">
      <pivotArea dataOnly="0" labelOnly="1" grandRow="1" outline="0" fieldPosition="0"/>
    </format>
    <format dxfId="1559">
      <pivotArea collapsedLevelsAreSubtotals="1" fieldPosition="0">
        <references count="1">
          <reference field="1" count="1">
            <x v="41"/>
          </reference>
        </references>
      </pivotArea>
    </format>
    <format dxfId="1558">
      <pivotArea collapsedLevelsAreSubtotals="1" fieldPosition="0">
        <references count="1">
          <reference field="1" count="1">
            <x v="42"/>
          </reference>
        </references>
      </pivotArea>
    </format>
    <format dxfId="1557">
      <pivotArea collapsedLevelsAreSubtotals="1" fieldPosition="0">
        <references count="1">
          <reference field="1" count="1">
            <x v="43"/>
          </reference>
        </references>
      </pivotArea>
    </format>
    <format dxfId="1556">
      <pivotArea dataOnly="0" labelOnly="1" fieldPosition="0">
        <references count="1">
          <reference field="1" count="3">
            <x v="41"/>
            <x v="42"/>
            <x v="43"/>
          </reference>
        </references>
      </pivotArea>
    </format>
    <format dxfId="1555">
      <pivotArea collapsedLevelsAreSubtotals="1" fieldPosition="0">
        <references count="1">
          <reference field="1" count="1">
            <x v="40"/>
          </reference>
        </references>
      </pivotArea>
    </format>
    <format dxfId="1554">
      <pivotArea dataOnly="0" labelOnly="1" fieldPosition="0">
        <references count="1">
          <reference field="1" count="1">
            <x v="40"/>
          </reference>
        </references>
      </pivotArea>
    </format>
    <format dxfId="1553">
      <pivotArea collapsedLevelsAreSubtotals="1" fieldPosition="0">
        <references count="1">
          <reference field="1" count="1">
            <x v="39"/>
          </reference>
        </references>
      </pivotArea>
    </format>
    <format dxfId="1552">
      <pivotArea dataOnly="0" labelOnly="1" fieldPosition="0">
        <references count="1">
          <reference field="1" count="1">
            <x v="39"/>
          </reference>
        </references>
      </pivotArea>
    </format>
    <format dxfId="1551">
      <pivotArea collapsedLevelsAreSubtotals="1" fieldPosition="0">
        <references count="1">
          <reference field="1" count="1">
            <x v="39"/>
          </reference>
        </references>
      </pivotArea>
    </format>
    <format dxfId="1550">
      <pivotArea dataOnly="0" labelOnly="1" fieldPosition="0">
        <references count="1">
          <reference field="1" count="1">
            <x v="39"/>
          </reference>
        </references>
      </pivotArea>
    </format>
    <format dxfId="1549">
      <pivotArea dataOnly="0" labelOnly="1" fieldPosition="0">
        <references count="1">
          <reference field="1" count="1">
            <x v="38"/>
          </reference>
        </references>
      </pivotArea>
    </format>
    <format dxfId="1548">
      <pivotArea dataOnly="0" labelOnly="1" fieldPosition="0">
        <references count="1">
          <reference field="1" count="1">
            <x v="37"/>
          </reference>
        </references>
      </pivotArea>
    </format>
    <format dxfId="1547">
      <pivotArea collapsedLevelsAreSubtotals="1" fieldPosition="0">
        <references count="1">
          <reference field="1" count="1">
            <x v="37"/>
          </reference>
        </references>
      </pivotArea>
    </format>
    <format dxfId="1546">
      <pivotArea collapsedLevelsAreSubtotals="1" fieldPosition="0">
        <references count="1">
          <reference field="1" count="1">
            <x v="38"/>
          </reference>
        </references>
      </pivotArea>
    </format>
    <format dxfId="1545">
      <pivotArea collapsedLevelsAreSubtotals="1" fieldPosition="0">
        <references count="1">
          <reference field="1" count="1">
            <x v="35"/>
          </reference>
        </references>
      </pivotArea>
    </format>
    <format dxfId="1544">
      <pivotArea collapsedLevelsAreSubtotals="1" fieldPosition="0">
        <references count="1">
          <reference field="1" count="1">
            <x v="36"/>
          </reference>
        </references>
      </pivotArea>
    </format>
    <format dxfId="1543">
      <pivotArea dataOnly="0" labelOnly="1" fieldPosition="0">
        <references count="1">
          <reference field="1" count="2">
            <x v="35"/>
            <x v="36"/>
          </reference>
        </references>
      </pivotArea>
    </format>
    <format dxfId="1542">
      <pivotArea dataOnly="0" labelOnly="1" fieldPosition="0">
        <references count="1">
          <reference field="1" count="2">
            <x v="200"/>
            <x v="201"/>
          </reference>
        </references>
      </pivotArea>
    </format>
    <format dxfId="1541">
      <pivotArea dataOnly="0" labelOnly="1" fieldPosition="0">
        <references count="1">
          <reference field="1" count="3">
            <x v="32"/>
            <x v="33"/>
            <x v="34"/>
          </reference>
        </references>
      </pivotArea>
    </format>
    <format dxfId="1540">
      <pivotArea collapsedLevelsAreSubtotals="1" fieldPosition="0">
        <references count="1">
          <reference field="1" count="1">
            <x v="32"/>
          </reference>
        </references>
      </pivotArea>
    </format>
    <format dxfId="1539">
      <pivotArea collapsedLevelsAreSubtotals="1" fieldPosition="0">
        <references count="1">
          <reference field="1" count="1">
            <x v="33"/>
          </reference>
        </references>
      </pivotArea>
    </format>
    <format dxfId="1538">
      <pivotArea collapsedLevelsAreSubtotals="1" fieldPosition="0">
        <references count="1">
          <reference field="1" count="1">
            <x v="34"/>
          </reference>
        </references>
      </pivotArea>
    </format>
    <format dxfId="1537">
      <pivotArea collapsedLevelsAreSubtotals="1" fieldPosition="0">
        <references count="1">
          <reference field="1" count="1">
            <x v="30"/>
          </reference>
        </references>
      </pivotArea>
    </format>
    <format dxfId="1536">
      <pivotArea collapsedLevelsAreSubtotals="1" fieldPosition="0">
        <references count="1">
          <reference field="1" count="1">
            <x v="31"/>
          </reference>
        </references>
      </pivotArea>
    </format>
    <format dxfId="1535">
      <pivotArea dataOnly="0" labelOnly="1" fieldPosition="0">
        <references count="1">
          <reference field="1" count="2">
            <x v="30"/>
            <x v="31"/>
          </reference>
        </references>
      </pivotArea>
    </format>
    <format dxfId="1534">
      <pivotArea collapsedLevelsAreSubtotals="1" fieldPosition="0">
        <references count="1">
          <reference field="1" count="1">
            <x v="28"/>
          </reference>
        </references>
      </pivotArea>
    </format>
    <format dxfId="1533">
      <pivotArea collapsedLevelsAreSubtotals="1" fieldPosition="0">
        <references count="1">
          <reference field="1" count="1">
            <x v="29"/>
          </reference>
        </references>
      </pivotArea>
    </format>
    <format dxfId="1532">
      <pivotArea dataOnly="0" labelOnly="1" fieldPosition="0">
        <references count="1">
          <reference field="1" count="2">
            <x v="28"/>
            <x v="29"/>
          </reference>
        </references>
      </pivotArea>
    </format>
    <format dxfId="1531">
      <pivotArea collapsedLevelsAreSubtotals="1" fieldPosition="0">
        <references count="1">
          <reference field="1" count="1">
            <x v="27"/>
          </reference>
        </references>
      </pivotArea>
    </format>
    <format dxfId="1530">
      <pivotArea dataOnly="0" labelOnly="1" fieldPosition="0">
        <references count="1">
          <reference field="1" count="1">
            <x v="27"/>
          </reference>
        </references>
      </pivotArea>
    </format>
    <format dxfId="1529">
      <pivotArea collapsedLevelsAreSubtotals="1" fieldPosition="0">
        <references count="1">
          <reference field="1" count="1">
            <x v="26"/>
          </reference>
        </references>
      </pivotArea>
    </format>
    <format dxfId="1528">
      <pivotArea dataOnly="0" labelOnly="1" fieldPosition="0">
        <references count="1">
          <reference field="1" count="1">
            <x v="26"/>
          </reference>
        </references>
      </pivotArea>
    </format>
    <format dxfId="1527">
      <pivotArea collapsedLevelsAreSubtotals="1" fieldPosition="0">
        <references count="1">
          <reference field="1" count="1">
            <x v="24"/>
          </reference>
        </references>
      </pivotArea>
    </format>
    <format dxfId="1526">
      <pivotArea collapsedLevelsAreSubtotals="1" fieldPosition="0">
        <references count="1">
          <reference field="1" count="1">
            <x v="25"/>
          </reference>
        </references>
      </pivotArea>
    </format>
    <format dxfId="1525">
      <pivotArea dataOnly="0" labelOnly="1" fieldPosition="0">
        <references count="1">
          <reference field="1" count="2">
            <x v="24"/>
            <x v="25"/>
          </reference>
        </references>
      </pivotArea>
    </format>
    <format dxfId="1524">
      <pivotArea collapsedLevelsAreSubtotals="1" fieldPosition="0">
        <references count="1">
          <reference field="1" count="1">
            <x v="23"/>
          </reference>
        </references>
      </pivotArea>
    </format>
    <format dxfId="1523">
      <pivotArea dataOnly="0" labelOnly="1" fieldPosition="0">
        <references count="1">
          <reference field="1" count="1">
            <x v="23"/>
          </reference>
        </references>
      </pivotArea>
    </format>
    <format dxfId="1522">
      <pivotArea collapsedLevelsAreSubtotals="1" fieldPosition="0">
        <references count="1">
          <reference field="1" count="1">
            <x v="22"/>
          </reference>
        </references>
      </pivotArea>
    </format>
    <format dxfId="1521">
      <pivotArea dataOnly="0" labelOnly="1" fieldPosition="0">
        <references count="1">
          <reference field="1" count="1">
            <x v="22"/>
          </reference>
        </references>
      </pivotArea>
    </format>
    <format dxfId="1520">
      <pivotArea collapsedLevelsAreSubtotals="1" fieldPosition="0">
        <references count="1">
          <reference field="1" count="1">
            <x v="20"/>
          </reference>
        </references>
      </pivotArea>
    </format>
    <format dxfId="1519">
      <pivotArea collapsedLevelsAreSubtotals="1" fieldPosition="0">
        <references count="1">
          <reference field="1" count="1">
            <x v="21"/>
          </reference>
        </references>
      </pivotArea>
    </format>
    <format dxfId="1518">
      <pivotArea dataOnly="0" labelOnly="1" fieldPosition="0">
        <references count="1">
          <reference field="1" count="2">
            <x v="20"/>
            <x v="21"/>
          </reference>
        </references>
      </pivotArea>
    </format>
    <format dxfId="1517">
      <pivotArea collapsedLevelsAreSubtotals="1" fieldPosition="0">
        <references count="1">
          <reference field="1" count="1">
            <x v="19"/>
          </reference>
        </references>
      </pivotArea>
    </format>
    <format dxfId="1516">
      <pivotArea dataOnly="0" labelOnly="1" fieldPosition="0">
        <references count="1">
          <reference field="1" count="1">
            <x v="19"/>
          </reference>
        </references>
      </pivotArea>
    </format>
    <format dxfId="1515">
      <pivotArea collapsedLevelsAreSubtotals="1" fieldPosition="0">
        <references count="1">
          <reference field="1" count="1">
            <x v="204"/>
          </reference>
        </references>
      </pivotArea>
    </format>
    <format dxfId="1514">
      <pivotArea collapsedLevelsAreSubtotals="1" fieldPosition="0">
        <references count="1">
          <reference field="1" count="1">
            <x v="16"/>
          </reference>
        </references>
      </pivotArea>
    </format>
    <format dxfId="1513">
      <pivotArea collapsedLevelsAreSubtotals="1" fieldPosition="0">
        <references count="1">
          <reference field="1" count="1">
            <x v="214"/>
          </reference>
        </references>
      </pivotArea>
    </format>
    <format dxfId="1512">
      <pivotArea dataOnly="0" labelOnly="1" fieldPosition="0">
        <references count="1">
          <reference field="1" count="3">
            <x v="16"/>
            <x v="204"/>
            <x v="214"/>
          </reference>
        </references>
      </pivotArea>
    </format>
    <format dxfId="1511">
      <pivotArea collapsedLevelsAreSubtotals="1" fieldPosition="0">
        <references count="1">
          <reference field="1" count="1">
            <x v="18"/>
          </reference>
        </references>
      </pivotArea>
    </format>
    <format dxfId="1510">
      <pivotArea dataOnly="0" labelOnly="1" fieldPosition="0">
        <references count="1">
          <reference field="1" count="1">
            <x v="18"/>
          </reference>
        </references>
      </pivotArea>
    </format>
    <format dxfId="1509">
      <pivotArea collapsedLevelsAreSubtotals="1" fieldPosition="0">
        <references count="1">
          <reference field="1" count="1">
            <x v="16"/>
          </reference>
        </references>
      </pivotArea>
    </format>
    <format dxfId="1508">
      <pivotArea collapsedLevelsAreSubtotals="1" fieldPosition="0">
        <references count="1">
          <reference field="1" count="1">
            <x v="17"/>
          </reference>
        </references>
      </pivotArea>
    </format>
    <format dxfId="1507">
      <pivotArea dataOnly="0" labelOnly="1" fieldPosition="0">
        <references count="1">
          <reference field="1" count="2">
            <x v="16"/>
            <x v="17"/>
          </reference>
        </references>
      </pivotArea>
    </format>
    <format dxfId="1506">
      <pivotArea dataOnly="0" labelOnly="1" fieldPosition="0">
        <references count="1">
          <reference field="1" count="1">
            <x v="17"/>
          </reference>
        </references>
      </pivotArea>
    </format>
    <format dxfId="1505">
      <pivotArea collapsedLevelsAreSubtotals="1" fieldPosition="0">
        <references count="1">
          <reference field="1" count="1">
            <x v="15"/>
          </reference>
        </references>
      </pivotArea>
    </format>
    <format dxfId="1504">
      <pivotArea dataOnly="0" labelOnly="1" fieldPosition="0">
        <references count="1">
          <reference field="1" count="1">
            <x v="15"/>
          </reference>
        </references>
      </pivotArea>
    </format>
    <format dxfId="1503">
      <pivotArea collapsedLevelsAreSubtotals="1" fieldPosition="0">
        <references count="1">
          <reference field="1" count="1">
            <x v="13"/>
          </reference>
        </references>
      </pivotArea>
    </format>
    <format dxfId="1502">
      <pivotArea dataOnly="0" labelOnly="1" fieldPosition="0">
        <references count="1">
          <reference field="1" count="1">
            <x v="13"/>
          </reference>
        </references>
      </pivotArea>
    </format>
    <format dxfId="1501">
      <pivotArea collapsedLevelsAreSubtotals="1" fieldPosition="0">
        <references count="1">
          <reference field="1" count="1">
            <x v="14"/>
          </reference>
        </references>
      </pivotArea>
    </format>
    <format dxfId="1500">
      <pivotArea dataOnly="0" labelOnly="1" fieldPosition="0">
        <references count="1">
          <reference field="1" count="1">
            <x v="14"/>
          </reference>
        </references>
      </pivotArea>
    </format>
    <format dxfId="1499">
      <pivotArea dataOnly="0" labelOnly="1" fieldPosition="0">
        <references count="1">
          <reference field="1" count="1">
            <x v="12"/>
          </reference>
        </references>
      </pivotArea>
    </format>
    <format dxfId="1498">
      <pivotArea collapsedLevelsAreSubtotals="1" fieldPosition="0">
        <references count="1">
          <reference field="1" count="1">
            <x v="12"/>
          </reference>
        </references>
      </pivotArea>
    </format>
    <format dxfId="1497">
      <pivotArea collapsedLevelsAreSubtotals="1" fieldPosition="0">
        <references count="1">
          <reference field="1" count="1">
            <x v="13"/>
          </reference>
        </references>
      </pivotArea>
    </format>
    <format dxfId="1496">
      <pivotArea dataOnly="0" labelOnly="1" fieldPosition="0">
        <references count="1">
          <reference field="1" count="2">
            <x v="12"/>
            <x v="13"/>
          </reference>
        </references>
      </pivotArea>
    </format>
    <format dxfId="1495">
      <pivotArea collapsedLevelsAreSubtotals="1" fieldPosition="0">
        <references count="1">
          <reference field="1" count="1">
            <x v="11"/>
          </reference>
        </references>
      </pivotArea>
    </format>
    <format dxfId="1494">
      <pivotArea dataOnly="0" labelOnly="1" fieldPosition="0">
        <references count="1">
          <reference field="1" count="1">
            <x v="11"/>
          </reference>
        </references>
      </pivotArea>
    </format>
    <format dxfId="1493">
      <pivotArea collapsedLevelsAreSubtotals="1" fieldPosition="0">
        <references count="1">
          <reference field="1" count="1">
            <x v="9"/>
          </reference>
        </references>
      </pivotArea>
    </format>
    <format dxfId="1492">
      <pivotArea collapsedLevelsAreSubtotals="1" fieldPosition="0">
        <references count="1">
          <reference field="1" count="1">
            <x v="10"/>
          </reference>
        </references>
      </pivotArea>
    </format>
    <format dxfId="1491">
      <pivotArea dataOnly="0" labelOnly="1" fieldPosition="0">
        <references count="1">
          <reference field="1" count="2">
            <x v="9"/>
            <x v="10"/>
          </reference>
        </references>
      </pivotArea>
    </format>
    <format dxfId="1490">
      <pivotArea collapsedLevelsAreSubtotals="1" fieldPosition="0">
        <references count="1">
          <reference field="1" count="1">
            <x v="8"/>
          </reference>
        </references>
      </pivotArea>
    </format>
    <format dxfId="1489">
      <pivotArea dataOnly="0" labelOnly="1" fieldPosition="0">
        <references count="1">
          <reference field="1" count="1">
            <x v="8"/>
          </reference>
        </references>
      </pivotArea>
    </format>
    <format dxfId="1488">
      <pivotArea collapsedLevelsAreSubtotals="1" fieldPosition="0">
        <references count="1">
          <reference field="1" count="1">
            <x v="7"/>
          </reference>
        </references>
      </pivotArea>
    </format>
    <format dxfId="1487">
      <pivotArea dataOnly="0" labelOnly="1" fieldPosition="0">
        <references count="1">
          <reference field="1" count="1">
            <x v="7"/>
          </reference>
        </references>
      </pivotArea>
    </format>
    <format dxfId="1486">
      <pivotArea collapsedLevelsAreSubtotals="1" fieldPosition="0">
        <references count="1">
          <reference field="1" count="1">
            <x v="5"/>
          </reference>
        </references>
      </pivotArea>
    </format>
    <format dxfId="1485">
      <pivotArea collapsedLevelsAreSubtotals="1" fieldPosition="0">
        <references count="1">
          <reference field="1" count="1">
            <x v="6"/>
          </reference>
        </references>
      </pivotArea>
    </format>
    <format dxfId="1484">
      <pivotArea dataOnly="0" labelOnly="1" fieldPosition="0">
        <references count="1">
          <reference field="1" count="2">
            <x v="5"/>
            <x v="6"/>
          </reference>
        </references>
      </pivotArea>
    </format>
    <format dxfId="1483">
      <pivotArea collapsedLevelsAreSubtotals="1" fieldPosition="0">
        <references count="1">
          <reference field="1" count="1">
            <x v="223"/>
          </reference>
        </references>
      </pivotArea>
    </format>
    <format dxfId="1482">
      <pivotArea dataOnly="0" labelOnly="1" fieldPosition="0">
        <references count="1">
          <reference field="1" count="1">
            <x v="223"/>
          </reference>
        </references>
      </pivotArea>
    </format>
    <format dxfId="1481">
      <pivotArea collapsedLevelsAreSubtotals="1" fieldPosition="0">
        <references count="1">
          <reference field="1" count="1">
            <x v="1"/>
          </reference>
        </references>
      </pivotArea>
    </format>
    <format dxfId="1480">
      <pivotArea collapsedLevelsAreSubtotals="1" fieldPosition="0">
        <references count="1">
          <reference field="1" count="1">
            <x v="2"/>
          </reference>
        </references>
      </pivotArea>
    </format>
    <format dxfId="1479">
      <pivotArea collapsedLevelsAreSubtotals="1" fieldPosition="0">
        <references count="1">
          <reference field="1" count="1">
            <x v="3"/>
          </reference>
        </references>
      </pivotArea>
    </format>
    <format dxfId="1478">
      <pivotArea collapsedLevelsAreSubtotals="1" fieldPosition="0">
        <references count="1">
          <reference field="1" count="1">
            <x v="4"/>
          </reference>
        </references>
      </pivotArea>
    </format>
    <format dxfId="1477">
      <pivotArea dataOnly="0" labelOnly="1" fieldPosition="0">
        <references count="1">
          <reference field="1" count="4">
            <x v="1"/>
            <x v="2"/>
            <x v="3"/>
            <x v="4"/>
          </reference>
        </references>
      </pivotArea>
    </format>
    <format dxfId="481">
      <pivotArea collapsedLevelsAreSubtotals="1" fieldPosition="0">
        <references count="1">
          <reference field="1" count="1">
            <x v="0"/>
          </reference>
        </references>
      </pivotArea>
    </format>
    <format dxfId="480">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39">
        <item x="0"/>
        <item x="1"/>
        <item x="2"/>
        <item x="4"/>
        <item x="5"/>
        <item x="7"/>
        <item x="8"/>
        <item x="9"/>
        <item x="10"/>
        <item x="11"/>
        <item x="12"/>
        <item m="1" x="1194"/>
        <item x="13"/>
        <item x="14"/>
        <item x="15"/>
        <item x="17"/>
        <item x="19"/>
        <item x="3"/>
        <item x="6"/>
        <item x="18"/>
        <item x="16"/>
        <item m="1" x="1196"/>
        <item m="1" x="1195"/>
        <item x="22"/>
        <item x="20"/>
        <item x="24"/>
        <item m="1" x="1197"/>
        <item x="25"/>
        <item x="21"/>
        <item x="29"/>
        <item m="1" x="1198"/>
        <item x="23"/>
        <item x="40"/>
        <item x="26"/>
        <item x="30"/>
        <item x="36"/>
        <item x="27"/>
        <item x="28"/>
        <item x="39"/>
        <item x="31"/>
        <item x="32"/>
        <item x="33"/>
        <item m="1" x="1199"/>
        <item x="38"/>
        <item m="1" x="1200"/>
        <item m="1" x="1201"/>
        <item x="45"/>
        <item x="35"/>
        <item x="41"/>
        <item x="34"/>
        <item x="37"/>
        <item x="61"/>
        <item x="43"/>
        <item m="1" x="1203"/>
        <item x="42"/>
        <item x="48"/>
        <item x="44"/>
        <item m="1" x="1202"/>
        <item x="51"/>
        <item x="46"/>
        <item x="47"/>
        <item x="53"/>
        <item m="1" x="1204"/>
        <item x="54"/>
        <item x="57"/>
        <item x="50"/>
        <item x="49"/>
        <item m="1" x="1205"/>
        <item x="52"/>
        <item m="1" x="1206"/>
        <item x="55"/>
        <item x="56"/>
        <item x="63"/>
        <item x="58"/>
        <item x="59"/>
        <item x="60"/>
        <item x="62"/>
        <item x="64"/>
        <item x="65"/>
        <item x="66"/>
        <item x="67"/>
        <item x="68"/>
        <item x="69"/>
        <item m="1" x="1207"/>
        <item m="1" x="1208"/>
        <item x="70"/>
        <item x="71"/>
        <item x="77"/>
        <item m="1" x="1209"/>
        <item m="1" x="1210"/>
        <item m="1" x="1211"/>
        <item x="72"/>
        <item x="73"/>
        <item x="74"/>
        <item x="75"/>
        <item x="76"/>
        <item x="78"/>
        <item x="79"/>
        <item x="80"/>
        <item m="1" x="1212"/>
        <item x="88"/>
        <item x="81"/>
        <item m="1" x="1213"/>
        <item x="82"/>
        <item x="83"/>
        <item x="84"/>
        <item x="85"/>
        <item x="86"/>
        <item x="87"/>
        <item x="89"/>
        <item x="90"/>
        <item x="91"/>
        <item x="92"/>
        <item m="1" x="1214"/>
        <item x="93"/>
        <item x="94"/>
        <item x="95"/>
        <item x="96"/>
        <item m="1" x="1215"/>
        <item x="97"/>
        <item m="1" x="1216"/>
        <item x="98"/>
        <item x="105"/>
        <item x="99"/>
        <item x="110"/>
        <item x="100"/>
        <item x="101"/>
        <item x="102"/>
        <item x="103"/>
        <item x="104"/>
        <item x="106"/>
        <item x="107"/>
        <item x="108"/>
        <item x="109"/>
        <item x="111"/>
        <item x="112"/>
        <item m="1" x="121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8"/>
        <item m="1" x="1219"/>
        <item x="141"/>
        <item x="167"/>
        <item x="146"/>
        <item x="143"/>
        <item x="191"/>
        <item x="144"/>
        <item m="1" x="122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1"/>
        <item x="179"/>
        <item x="180"/>
        <item x="181"/>
        <item x="182"/>
        <item x="142"/>
        <item x="155"/>
        <item x="169"/>
        <item x="183"/>
        <item x="185"/>
        <item x="217"/>
        <item m="1" x="1222"/>
        <item x="187"/>
        <item x="186"/>
        <item x="188"/>
        <item x="189"/>
        <item x="192"/>
        <item x="193"/>
        <item x="194"/>
        <item x="195"/>
        <item x="196"/>
        <item x="197"/>
        <item x="198"/>
        <item x="200"/>
        <item x="201"/>
        <item x="202"/>
        <item m="1" x="1302"/>
        <item m="1" x="1303"/>
        <item m="1" x="1327"/>
        <item m="1" x="1256"/>
        <item x="205"/>
        <item x="203"/>
        <item x="204"/>
        <item x="206"/>
        <item x="207"/>
        <item x="184"/>
        <item x="208"/>
        <item x="209"/>
        <item x="210"/>
        <item x="211"/>
        <item x="212"/>
        <item m="1" x="1257"/>
        <item m="1" x="1258"/>
        <item m="1" x="1259"/>
        <item m="1" x="1260"/>
        <item x="223"/>
        <item x="213"/>
        <item x="214"/>
        <item x="215"/>
        <item x="216"/>
        <item x="218"/>
        <item m="1" x="1328"/>
        <item x="219"/>
        <item x="220"/>
        <item x="221"/>
        <item m="1" x="1223"/>
        <item m="1" x="1224"/>
        <item x="222"/>
        <item x="224"/>
        <item x="225"/>
        <item x="229"/>
        <item x="230"/>
        <item x="231"/>
        <item x="232"/>
        <item x="233"/>
        <item x="234"/>
        <item x="235"/>
        <item x="236"/>
        <item x="242"/>
        <item x="237"/>
        <item x="238"/>
        <item x="239"/>
        <item x="240"/>
        <item x="241"/>
        <item x="243"/>
        <item x="244"/>
        <item m="1" x="1225"/>
        <item x="245"/>
        <item x="246"/>
        <item m="1" x="131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1"/>
        <item x="374"/>
        <item x="115"/>
        <item x="280"/>
        <item x="281"/>
        <item x="227"/>
        <item m="1" x="1226"/>
        <item x="282"/>
        <item x="283"/>
        <item m="1" x="1316"/>
        <item x="284"/>
        <item x="285"/>
        <item x="286"/>
        <item x="287"/>
        <item x="288"/>
        <item x="289"/>
        <item x="136"/>
        <item x="290"/>
        <item x="291"/>
        <item x="292"/>
        <item x="293"/>
        <item x="294"/>
        <item x="295"/>
        <item x="296"/>
        <item x="297"/>
        <item x="371"/>
        <item x="298"/>
        <item x="299"/>
        <item x="300"/>
        <item x="301"/>
        <item x="302"/>
        <item m="1" x="1321"/>
        <item x="304"/>
        <item x="303"/>
        <item x="305"/>
        <item m="1" x="1312"/>
        <item x="313"/>
        <item x="310"/>
        <item x="309"/>
        <item m="1" x="1334"/>
        <item x="306"/>
        <item x="312"/>
        <item x="307"/>
        <item x="308"/>
        <item x="228"/>
        <item x="311"/>
        <item x="314"/>
        <item x="315"/>
        <item x="316"/>
        <item x="317"/>
        <item x="322"/>
        <item x="318"/>
        <item x="319"/>
        <item x="321"/>
        <item x="320"/>
        <item x="323"/>
        <item x="324"/>
        <item x="325"/>
        <item x="326"/>
        <item x="327"/>
        <item x="328"/>
        <item x="329"/>
        <item m="1" x="1262"/>
        <item x="330"/>
        <item x="331"/>
        <item x="332"/>
        <item x="333"/>
        <item x="334"/>
        <item x="335"/>
        <item m="1" x="1252"/>
        <item m="1" x="1253"/>
        <item m="1" x="1254"/>
        <item m="1" x="1255"/>
        <item m="1" x="1315"/>
        <item x="337"/>
        <item x="336"/>
        <item x="338"/>
        <item x="339"/>
        <item x="340"/>
        <item x="352"/>
        <item x="341"/>
        <item x="342"/>
        <item x="343"/>
        <item m="1" x="1227"/>
        <item x="344"/>
        <item x="345"/>
        <item x="346"/>
        <item x="347"/>
        <item x="362"/>
        <item x="348"/>
        <item x="349"/>
        <item x="350"/>
        <item x="351"/>
        <item x="356"/>
        <item x="353"/>
        <item x="355"/>
        <item x="354"/>
        <item x="372"/>
        <item x="363"/>
        <item x="357"/>
        <item x="358"/>
        <item x="359"/>
        <item x="360"/>
        <item x="361"/>
        <item m="1" x="1228"/>
        <item x="364"/>
        <item x="365"/>
        <item x="366"/>
        <item x="367"/>
        <item x="368"/>
        <item x="369"/>
        <item x="370"/>
        <item m="1" x="1229"/>
        <item m="1" x="1322"/>
        <item m="1" x="1323"/>
        <item x="373"/>
        <item x="375"/>
        <item m="1" x="1230"/>
        <item x="379"/>
        <item x="382"/>
        <item x="376"/>
        <item x="377"/>
        <item x="378"/>
        <item m="1" x="1231"/>
        <item x="380"/>
        <item x="381"/>
        <item x="383"/>
        <item x="384"/>
        <item x="385"/>
        <item x="386"/>
        <item m="1" x="1329"/>
        <item m="1" x="1324"/>
        <item x="387"/>
        <item x="388"/>
        <item x="389"/>
        <item m="1" x="1232"/>
        <item m="1" x="1233"/>
        <item x="390"/>
        <item x="391"/>
        <item x="394"/>
        <item x="392"/>
        <item x="393"/>
        <item x="395"/>
        <item x="396"/>
        <item x="397"/>
        <item x="398"/>
        <item x="399"/>
        <item x="400"/>
        <item m="1" x="1234"/>
        <item x="401"/>
        <item x="402"/>
        <item x="403"/>
        <item x="404"/>
        <item x="405"/>
        <item x="406"/>
        <item m="1" x="1235"/>
        <item x="407"/>
        <item x="408"/>
        <item x="410"/>
        <item x="411"/>
        <item x="412"/>
        <item x="413"/>
        <item m="1" x="1263"/>
        <item x="414"/>
        <item x="415"/>
        <item x="416"/>
        <item x="409"/>
        <item x="417"/>
        <item m="1" x="1336"/>
        <item x="422"/>
        <item m="1" x="1307"/>
        <item x="418"/>
        <item x="419"/>
        <item x="421"/>
        <item m="1" x="1330"/>
        <item x="420"/>
        <item m="1" x="1264"/>
        <item x="423"/>
        <item x="424"/>
        <item x="425"/>
        <item x="426"/>
        <item x="427"/>
        <item x="428"/>
        <item x="429"/>
        <item x="430"/>
        <item x="431"/>
        <item x="432"/>
        <item x="433"/>
        <item x="434"/>
        <item x="435"/>
        <item x="436"/>
        <item x="437"/>
        <item x="438"/>
        <item x="439"/>
        <item x="440"/>
        <item x="441"/>
        <item x="442"/>
        <item x="443"/>
        <item x="444"/>
        <item m="1" x="1318"/>
        <item x="445"/>
        <item x="446"/>
        <item x="447"/>
        <item m="1" x="1317"/>
        <item x="448"/>
        <item m="1" x="1320"/>
        <item x="449"/>
        <item m="1" x="1332"/>
        <item x="450"/>
        <item x="451"/>
        <item m="1" x="1236"/>
        <item x="452"/>
        <item x="453"/>
        <item x="454"/>
        <item x="455"/>
        <item x="456"/>
        <item m="1" x="1265"/>
        <item x="457"/>
        <item x="458"/>
        <item x="459"/>
        <item x="460"/>
        <item x="461"/>
        <item x="462"/>
        <item x="463"/>
        <item m="1" x="1237"/>
        <item x="464"/>
        <item x="465"/>
        <item x="466"/>
        <item x="467"/>
        <item x="468"/>
        <item x="469"/>
        <item x="470"/>
        <item x="471"/>
        <item x="472"/>
        <item x="473"/>
        <item m="1" x="1286"/>
        <item x="474"/>
        <item x="475"/>
        <item x="476"/>
        <item x="477"/>
        <item x="478"/>
        <item m="1" x="1287"/>
        <item x="479"/>
        <item x="480"/>
        <item x="481"/>
        <item x="482"/>
        <item m="1" x="1266"/>
        <item x="483"/>
        <item x="484"/>
        <item x="485"/>
        <item x="486"/>
        <item x="487"/>
        <item x="488"/>
        <item x="489"/>
        <item x="490"/>
        <item x="491"/>
        <item x="492"/>
        <item x="493"/>
        <item x="494"/>
        <item x="495"/>
        <item x="496"/>
        <item x="497"/>
        <item m="1" x="1247"/>
        <item x="499"/>
        <item x="498"/>
        <item x="500"/>
        <item x="501"/>
        <item x="502"/>
        <item x="503"/>
        <item x="504"/>
        <item m="1" x="1248"/>
        <item x="506"/>
        <item x="507"/>
        <item x="508"/>
        <item x="509"/>
        <item x="510"/>
        <item x="511"/>
        <item x="512"/>
        <item m="1" x="1267"/>
        <item m="1" x="1268"/>
        <item m="1" x="1269"/>
        <item m="1" x="1270"/>
        <item m="1" x="1271"/>
        <item x="513"/>
        <item x="514"/>
        <item x="515"/>
        <item x="516"/>
        <item x="517"/>
        <item x="518"/>
        <item x="519"/>
        <item x="520"/>
        <item x="521"/>
        <item x="522"/>
        <item x="523"/>
        <item x="524"/>
        <item x="525"/>
        <item x="526"/>
        <item x="527"/>
        <item x="528"/>
        <item x="529"/>
        <item x="530"/>
        <item x="531"/>
        <item x="532"/>
        <item x="533"/>
        <item m="1" x="1272"/>
        <item x="539"/>
        <item x="534"/>
        <item x="535"/>
        <item x="536"/>
        <item x="537"/>
        <item x="538"/>
        <item x="543"/>
        <item x="540"/>
        <item x="541"/>
        <item x="542"/>
        <item x="544"/>
        <item x="545"/>
        <item x="546"/>
        <item x="547"/>
        <item x="548"/>
        <item x="550"/>
        <item x="551"/>
        <item x="552"/>
        <item x="553"/>
        <item x="554"/>
        <item x="555"/>
        <item x="556"/>
        <item m="1" x="128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9"/>
        <item x="608"/>
        <item x="612"/>
        <item x="613"/>
        <item x="614"/>
        <item x="615"/>
        <item x="609"/>
        <item x="610"/>
        <item x="611"/>
        <item x="616"/>
        <item x="617"/>
        <item m="1" x="1290"/>
        <item x="618"/>
        <item x="619"/>
        <item m="1" x="1291"/>
        <item x="620"/>
        <item x="621"/>
        <item x="622"/>
        <item m="1" x="1292"/>
        <item x="623"/>
        <item m="1" x="1293"/>
        <item x="625"/>
        <item x="624"/>
        <item x="626"/>
        <item x="628"/>
        <item x="630"/>
        <item x="631"/>
        <item x="632"/>
        <item x="633"/>
        <item x="634"/>
        <item x="635"/>
        <item m="1" x="1273"/>
        <item x="649"/>
        <item x="636"/>
        <item m="1" x="1249"/>
        <item m="1" x="1274"/>
        <item x="637"/>
        <item x="638"/>
        <item x="627"/>
        <item x="642"/>
        <item x="643"/>
        <item x="644"/>
        <item m="1" x="1275"/>
        <item x="629"/>
        <item x="645"/>
        <item x="646"/>
        <item x="647"/>
        <item m="1" x="1238"/>
        <item x="648"/>
        <item x="650"/>
        <item x="651"/>
        <item x="641"/>
        <item x="652"/>
        <item x="653"/>
        <item m="1" x="1326"/>
        <item x="654"/>
        <item m="1" x="1294"/>
        <item m="1" x="1295"/>
        <item m="1" x="1276"/>
        <item x="655"/>
        <item m="1" x="1277"/>
        <item x="656"/>
        <item x="657"/>
        <item x="658"/>
        <item x="659"/>
        <item x="660"/>
        <item x="640"/>
        <item x="661"/>
        <item x="663"/>
        <item x="666"/>
        <item x="664"/>
        <item x="665"/>
        <item x="639"/>
        <item x="662"/>
        <item x="667"/>
        <item x="668"/>
        <item x="669"/>
        <item x="670"/>
        <item x="671"/>
        <item x="672"/>
        <item x="673"/>
        <item x="674"/>
        <item x="675"/>
        <item m="1" x="1239"/>
        <item x="676"/>
        <item m="1" x="1240"/>
        <item x="680"/>
        <item x="677"/>
        <item x="678"/>
        <item x="679"/>
        <item x="681"/>
        <item m="1" x="1309"/>
        <item x="683"/>
        <item x="682"/>
        <item x="684"/>
        <item x="685"/>
        <item x="686"/>
        <item x="687"/>
        <item x="688"/>
        <item x="689"/>
        <item x="698"/>
        <item x="690"/>
        <item x="691"/>
        <item x="692"/>
        <item x="706"/>
        <item x="701"/>
        <item x="693"/>
        <item x="694"/>
        <item x="695"/>
        <item m="1" x="1311"/>
        <item x="696"/>
        <item x="697"/>
        <item x="699"/>
        <item x="700"/>
        <item x="702"/>
        <item m="1" x="1243"/>
        <item x="703"/>
        <item x="707"/>
        <item x="704"/>
        <item x="705"/>
        <item x="708"/>
        <item x="718"/>
        <item x="710"/>
        <item x="711"/>
        <item x="712"/>
        <item x="713"/>
        <item x="714"/>
        <item x="715"/>
        <item x="716"/>
        <item x="717"/>
        <item m="1" x="1278"/>
        <item x="719"/>
        <item x="720"/>
        <item x="721"/>
        <item m="1" x="1241"/>
        <item m="1" x="1242"/>
        <item m="1" x="1244"/>
        <item x="727"/>
        <item x="722"/>
        <item x="723"/>
        <item x="724"/>
        <item x="725"/>
        <item x="726"/>
        <item x="728"/>
        <item x="759"/>
        <item x="729"/>
        <item x="730"/>
        <item x="731"/>
        <item m="1" x="1325"/>
        <item m="1" x="1305"/>
        <item x="732"/>
        <item x="733"/>
        <item x="734"/>
        <item m="1" x="1314"/>
        <item x="735"/>
        <item x="736"/>
        <item x="737"/>
        <item x="738"/>
        <item x="739"/>
        <item x="740"/>
        <item x="741"/>
        <item x="742"/>
        <item x="743"/>
        <item x="766"/>
        <item x="744"/>
        <item x="745"/>
        <item x="746"/>
        <item x="747"/>
        <item x="754"/>
        <item x="748"/>
        <item m="1" x="1245"/>
        <item x="749"/>
        <item x="750"/>
        <item x="751"/>
        <item x="752"/>
        <item x="768"/>
        <item x="753"/>
        <item x="755"/>
        <item x="756"/>
        <item x="757"/>
        <item x="758"/>
        <item m="1" x="1279"/>
        <item x="760"/>
        <item m="1" x="1296"/>
        <item x="761"/>
        <item m="1" x="1280"/>
        <item x="762"/>
        <item x="763"/>
        <item m="1" x="1306"/>
        <item x="764"/>
        <item m="1" x="1304"/>
        <item x="765"/>
        <item x="767"/>
        <item x="769"/>
        <item m="1" x="1301"/>
        <item x="770"/>
        <item x="771"/>
        <item x="772"/>
        <item x="773"/>
        <item x="774"/>
        <item x="775"/>
        <item x="776"/>
        <item x="777"/>
        <item x="778"/>
        <item x="779"/>
        <item x="780"/>
        <item x="781"/>
        <item x="782"/>
        <item x="783"/>
        <item x="784"/>
        <item x="785"/>
        <item x="786"/>
        <item x="787"/>
        <item x="788"/>
        <item x="789"/>
        <item x="790"/>
        <item x="791"/>
        <item x="792"/>
        <item m="1" x="1281"/>
        <item x="793"/>
        <item m="1" x="1282"/>
        <item x="794"/>
        <item x="800"/>
        <item x="795"/>
        <item x="796"/>
        <item x="797"/>
        <item x="798"/>
        <item x="799"/>
        <item x="801"/>
        <item x="803"/>
        <item x="802"/>
        <item m="1" x="1283"/>
        <item x="804"/>
        <item x="805"/>
        <item x="806"/>
        <item x="810"/>
        <item x="812"/>
        <item x="811"/>
        <item m="1" x="1310"/>
        <item x="814"/>
        <item x="809"/>
        <item m="1" x="1308"/>
        <item x="821"/>
        <item m="1" x="1333"/>
        <item x="813"/>
        <item x="815"/>
        <item x="817"/>
        <item x="818"/>
        <item x="807"/>
        <item x="816"/>
        <item x="819"/>
        <item m="1" x="1250"/>
        <item x="823"/>
        <item x="824"/>
        <item m="1" x="1297"/>
        <item x="826"/>
        <item x="831"/>
        <item x="829"/>
        <item x="825"/>
        <item x="830"/>
        <item x="835"/>
        <item x="833"/>
        <item x="834"/>
        <item x="832"/>
        <item x="709"/>
        <item x="839"/>
        <item x="840"/>
        <item x="837"/>
        <item x="842"/>
        <item x="843"/>
        <item x="844"/>
        <item m="1" x="1331"/>
        <item x="836"/>
        <item m="1" x="1319"/>
        <item m="1" x="1251"/>
        <item x="822"/>
        <item x="838"/>
        <item x="841"/>
        <item x="848"/>
        <item x="847"/>
        <item x="849"/>
        <item x="846"/>
        <item m="1" x="1298"/>
        <item x="851"/>
        <item x="850"/>
        <item x="845"/>
        <item m="1" x="1335"/>
        <item x="852"/>
        <item x="854"/>
        <item x="855"/>
        <item x="856"/>
        <item x="858"/>
        <item x="859"/>
        <item x="853"/>
        <item x="860"/>
        <item x="861"/>
        <item x="808"/>
        <item x="820"/>
        <item x="857"/>
        <item x="828"/>
        <item x="862"/>
        <item x="864"/>
        <item x="863"/>
        <item x="865"/>
        <item x="866"/>
        <item x="867"/>
        <item x="870"/>
        <item x="868"/>
        <item x="869"/>
        <item x="872"/>
        <item x="873"/>
        <item x="874"/>
        <item x="876"/>
        <item m="1" x="1299"/>
        <item x="875"/>
        <item x="879"/>
        <item x="881"/>
        <item x="880"/>
        <item x="878"/>
        <item x="882"/>
        <item x="883"/>
        <item x="885"/>
        <item m="1" x="1300"/>
        <item x="877"/>
        <item x="884"/>
        <item x="886"/>
        <item x="888"/>
        <item x="889"/>
        <item x="887"/>
        <item x="827"/>
        <item x="890"/>
        <item x="891"/>
        <item x="892"/>
        <item x="893"/>
        <item m="1" x="1246"/>
        <item x="894"/>
        <item x="895"/>
        <item x="896"/>
        <item x="900"/>
        <item x="898"/>
        <item x="902"/>
        <item x="897"/>
        <item x="899"/>
        <item x="904"/>
        <item x="905"/>
        <item x="906"/>
        <item x="907"/>
        <item x="903"/>
        <item x="901"/>
        <item x="908"/>
        <item x="871"/>
        <item m="1" x="1284"/>
        <item x="910"/>
        <item x="909"/>
        <item x="911"/>
        <item m="1" x="128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t="default"/>
      </items>
    </pivotField>
    <pivotField axis="axisRow" showAll="0">
      <items count="146">
        <item x="48"/>
        <item x="50"/>
        <item x="40"/>
        <item x="38"/>
        <item x="41"/>
        <item x="0"/>
        <item x="25"/>
        <item x="35"/>
        <item x="32"/>
        <item x="21"/>
        <item x="26"/>
        <item x="30"/>
        <item x="17"/>
        <item m="1" x="127"/>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39"/>
        <item x="46"/>
        <item x="43"/>
        <item m="1" x="129"/>
        <item x="45"/>
        <item x="47"/>
        <item x="49"/>
        <item m="1" x="130"/>
        <item x="28"/>
        <item x="52"/>
        <item x="51"/>
        <item x="53"/>
        <item x="54"/>
        <item x="55"/>
        <item x="56"/>
        <item x="57"/>
        <item x="58"/>
        <item x="59"/>
        <item x="60"/>
        <item x="61"/>
        <item x="62"/>
        <item x="63"/>
        <item x="64"/>
        <item x="65"/>
        <item x="66"/>
        <item x="70"/>
        <item m="1" x="133"/>
        <item x="67"/>
        <item x="69"/>
        <item m="1" x="128"/>
        <item x="71"/>
        <item x="72"/>
        <item x="73"/>
        <item m="1" x="136"/>
        <item m="1" x="144"/>
        <item m="1" x="138"/>
        <item x="77"/>
        <item x="76"/>
        <item x="82"/>
        <item x="74"/>
        <item x="75"/>
        <item x="68"/>
        <item x="78"/>
        <item x="79"/>
        <item m="1" x="135"/>
        <item x="80"/>
        <item x="81"/>
        <item m="1" x="137"/>
        <item sd="0" x="83"/>
        <item sd="0" x="86"/>
        <item x="84"/>
        <item x="85"/>
        <item x="87"/>
        <item x="89"/>
        <item x="90"/>
        <item x="91"/>
        <item x="92"/>
        <item x="93"/>
        <item x="94"/>
        <item x="95"/>
        <item x="96"/>
        <item m="1" x="141"/>
        <item m="1" x="142"/>
        <item m="1" x="132"/>
        <item x="97"/>
        <item x="100"/>
        <item m="1" x="140"/>
        <item x="101"/>
        <item x="110"/>
        <item x="106"/>
        <item x="88"/>
        <item x="102"/>
        <item x="112"/>
        <item x="113"/>
        <item m="1" x="143"/>
        <item x="108"/>
        <item x="115"/>
        <item m="1" x="134"/>
        <item x="116"/>
        <item x="98"/>
        <item x="99"/>
        <item x="103"/>
        <item x="114"/>
        <item x="107"/>
        <item x="117"/>
        <item x="118"/>
        <item x="119"/>
        <item x="120"/>
        <item m="1" x="131"/>
        <item x="121"/>
        <item x="104"/>
        <item x="122"/>
        <item x="105"/>
        <item x="111"/>
        <item x="109"/>
        <item m="1" x="126"/>
        <item x="123"/>
        <item x="124"/>
        <item x="125"/>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17"/>
    </i>
    <i>
      <x v="62"/>
    </i>
    <i>
      <x v="10"/>
    </i>
    <i>
      <x v="60"/>
    </i>
    <i>
      <x v="45"/>
    </i>
    <i>
      <x v="74"/>
    </i>
    <i>
      <x v="75"/>
    </i>
    <i>
      <x v="73"/>
    </i>
    <i>
      <x v="22"/>
    </i>
    <i>
      <x v="11"/>
    </i>
    <i>
      <x v="7"/>
    </i>
    <i>
      <x v="76"/>
    </i>
    <i>
      <x v="13"/>
    </i>
    <i>
      <x v="9"/>
    </i>
    <i>
      <x v="4"/>
    </i>
    <i>
      <x v="14"/>
    </i>
    <i>
      <x v="20"/>
    </i>
    <i>
      <x v="19"/>
    </i>
    <i>
      <x v="64"/>
    </i>
    <i>
      <x v="18"/>
    </i>
    <i>
      <x v="12"/>
    </i>
    <i>
      <x v="71"/>
    </i>
    <i>
      <x v="63"/>
    </i>
    <i>
      <x v="44"/>
    </i>
    <i>
      <x v="65"/>
    </i>
    <i>
      <x v="59"/>
    </i>
    <i>
      <x v="5"/>
    </i>
    <i>
      <x v="53"/>
    </i>
    <i>
      <x v="6"/>
    </i>
    <i>
      <x v="54"/>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1476">
      <pivotArea collapsedLevelsAreSubtotals="1" fieldPosition="0">
        <references count="1">
          <reference field="2" count="1">
            <x v="9"/>
          </reference>
        </references>
      </pivotArea>
    </format>
    <format dxfId="1475">
      <pivotArea collapsedLevelsAreSubtotals="1" fieldPosition="0">
        <references count="1">
          <reference field="2" count="1">
            <x v="4"/>
          </reference>
        </references>
      </pivotArea>
    </format>
    <format dxfId="1474">
      <pivotArea grandRow="1" outline="0" collapsedLevelsAreSubtotals="1" fieldPosition="0"/>
    </format>
    <format dxfId="1473">
      <pivotArea dataOnly="0" labelOnly="1" grandRow="1" outline="0" fieldPosition="0"/>
    </format>
    <format dxfId="1472">
      <pivotArea grandRow="1" outline="0" collapsedLevelsAreSubtotals="1" fieldPosition="0"/>
    </format>
    <format dxfId="1471">
      <pivotArea dataOnly="0" labelOnly="1" grandRow="1" outline="0" fieldPosition="0"/>
    </format>
    <format dxfId="1470">
      <pivotArea grandRow="1" outline="0" collapsedLevelsAreSubtotals="1" fieldPosition="0"/>
    </format>
    <format dxfId="1469">
      <pivotArea dataOnly="0" labelOnly="1" grandRow="1" outline="0" fieldPosition="0"/>
    </format>
    <format dxfId="1468">
      <pivotArea outline="0" collapsedLevelsAreSubtotals="1" fieldPosition="0">
        <references count="1">
          <reference field="4294967294" count="1" selected="0">
            <x v="0"/>
          </reference>
        </references>
      </pivotArea>
    </format>
    <format dxfId="1467">
      <pivotArea dataOnly="0" labelOnly="1" outline="0" fieldPosition="0">
        <references count="1">
          <reference field="0" count="0"/>
        </references>
      </pivotArea>
    </format>
    <format dxfId="1466">
      <pivotArea dataOnly="0" labelOnly="1" outline="0" fieldPosition="0">
        <references count="1">
          <reference field="4294967294" count="1">
            <x v="0"/>
          </reference>
        </references>
      </pivotArea>
    </format>
    <format dxfId="1465">
      <pivotArea outline="0" collapsedLevelsAreSubtotals="1" fieldPosition="0">
        <references count="1">
          <reference field="4294967294" count="1" selected="0">
            <x v="1"/>
          </reference>
        </references>
      </pivotArea>
    </format>
    <format dxfId="1464">
      <pivotArea dataOnly="0" labelOnly="1" outline="0" fieldPosition="0">
        <references count="1">
          <reference field="4294967294" count="1">
            <x v="1"/>
          </reference>
        </references>
      </pivotArea>
    </format>
    <format dxfId="1463">
      <pivotArea outline="0" collapsedLevelsAreSubtotals="1" fieldPosition="0">
        <references count="1">
          <reference field="4294967294" count="1" selected="0">
            <x v="2"/>
          </reference>
        </references>
      </pivotArea>
    </format>
    <format dxfId="1462">
      <pivotArea dataOnly="0" labelOnly="1" outline="0" fieldPosition="0">
        <references count="1">
          <reference field="4294967294" count="1">
            <x v="2"/>
          </reference>
        </references>
      </pivotArea>
    </format>
    <format dxfId="1461">
      <pivotArea grandRow="1" outline="0" collapsedLevelsAreSubtotals="1" fieldPosition="0"/>
    </format>
    <format dxfId="1460">
      <pivotArea dataOnly="0" labelOnly="1" grandRow="1" outline="0" fieldPosition="0"/>
    </format>
    <format dxfId="1459">
      <pivotArea type="all" dataOnly="0" outline="0" fieldPosition="0"/>
    </format>
    <format dxfId="1458">
      <pivotArea grandRow="1" outline="0" collapsedLevelsAreSubtotals="1" fieldPosition="0"/>
    </format>
    <format dxfId="1457">
      <pivotArea dataOnly="0" labelOnly="1" grandRow="1" outline="0" fieldPosition="0"/>
    </format>
    <format dxfId="1456">
      <pivotArea collapsedLevelsAreSubtotals="1" fieldPosition="0">
        <references count="2">
          <reference field="4294967294" count="1" selected="0">
            <x v="2"/>
          </reference>
          <reference field="1" count="1">
            <x v="22"/>
          </reference>
        </references>
      </pivotArea>
    </format>
    <format dxfId="1455">
      <pivotArea collapsedLevelsAreSubtotals="1" fieldPosition="0">
        <references count="3">
          <reference field="4294967294" count="1" selected="0">
            <x v="2"/>
          </reference>
          <reference field="1" count="1">
            <x v="22"/>
          </reference>
          <reference field="2" count="1" selected="0">
            <x v="7"/>
          </reference>
        </references>
      </pivotArea>
    </format>
    <format dxfId="1454">
      <pivotArea dataOnly="0" labelOnly="1" outline="0" fieldPosition="0">
        <references count="1">
          <reference field="4294967294" count="3">
            <x v="0"/>
            <x v="1"/>
            <x v="2"/>
          </reference>
        </references>
      </pivotArea>
    </format>
    <format dxfId="1453">
      <pivotArea dataOnly="0" labelOnly="1" outline="0" fieldPosition="0">
        <references count="1">
          <reference field="4294967294" count="1">
            <x v="0"/>
          </reference>
        </references>
      </pivotArea>
    </format>
    <format dxfId="1452">
      <pivotArea dataOnly="0" labelOnly="1" outline="0" fieldPosition="0">
        <references count="1">
          <reference field="4294967294" count="1">
            <x v="1"/>
          </reference>
        </references>
      </pivotArea>
    </format>
    <format dxfId="1451">
      <pivotArea dataOnly="0" labelOnly="1" outline="0" fieldPosition="0">
        <references count="1">
          <reference field="4294967294" count="1">
            <x v="1"/>
          </reference>
        </references>
      </pivotArea>
    </format>
    <format dxfId="1450">
      <pivotArea dataOnly="0" labelOnly="1" outline="0" fieldPosition="0">
        <references count="1">
          <reference field="4294967294" count="1">
            <x v="2"/>
          </reference>
        </references>
      </pivotArea>
    </format>
    <format dxfId="1449">
      <pivotArea dataOnly="0" labelOnly="1" fieldPosition="0">
        <references count="1">
          <reference field="2" count="0"/>
        </references>
      </pivotArea>
    </format>
    <format dxfId="1448">
      <pivotArea collapsedLevelsAreSubtotals="1" fieldPosition="0">
        <references count="2">
          <reference field="4294967294" count="1" selected="0">
            <x v="2"/>
          </reference>
          <reference field="2" count="1">
            <x v="4"/>
          </reference>
        </references>
      </pivotArea>
    </format>
    <format dxfId="1447">
      <pivotArea collapsedLevelsAreSubtotals="1" fieldPosition="0">
        <references count="2">
          <reference field="4294967294" count="1" selected="0">
            <x v="2"/>
          </reference>
          <reference field="2" count="1">
            <x v="9"/>
          </reference>
        </references>
      </pivotArea>
    </format>
    <format dxfId="1446">
      <pivotArea collapsedLevelsAreSubtotals="1" fieldPosition="0">
        <references count="2">
          <reference field="4294967294" count="1" selected="0">
            <x v="2"/>
          </reference>
          <reference field="2" count="1">
            <x v="14"/>
          </reference>
        </references>
      </pivotArea>
    </format>
    <format dxfId="1445">
      <pivotArea collapsedLevelsAreSubtotals="1" fieldPosition="0">
        <references count="3">
          <reference field="4294967294" count="1" selected="0">
            <x v="2"/>
          </reference>
          <reference field="1" count="3">
            <x v="3"/>
            <x v="37"/>
            <x v="41"/>
          </reference>
          <reference field="2" count="1" selected="0">
            <x v="14"/>
          </reference>
        </references>
      </pivotArea>
    </format>
    <format dxfId="1444">
      <pivotArea collapsedLevelsAreSubtotals="1" fieldPosition="0">
        <references count="3">
          <reference field="4294967294" count="1" selected="0">
            <x v="2"/>
          </reference>
          <reference field="1" count="1">
            <x v="6"/>
          </reference>
          <reference field="2" count="1" selected="0">
            <x v="14"/>
          </reference>
        </references>
      </pivotArea>
    </format>
    <format dxfId="1443">
      <pivotArea collapsedLevelsAreSubtotals="1" fieldPosition="0">
        <references count="3">
          <reference field="4294967294" count="1" selected="0">
            <x v="2"/>
          </reference>
          <reference field="1" count="1">
            <x v="27"/>
          </reference>
          <reference field="2" count="1" selected="0">
            <x v="14"/>
          </reference>
        </references>
      </pivotArea>
    </format>
    <format dxfId="1442">
      <pivotArea collapsedLevelsAreSubtotals="1" fieldPosition="0">
        <references count="1">
          <reference field="2" count="1">
            <x v="0"/>
          </reference>
        </references>
      </pivotArea>
    </format>
    <format dxfId="1441">
      <pivotArea collapsedLevelsAreSubtotals="1" fieldPosition="0">
        <references count="1">
          <reference field="2" count="1">
            <x v="14"/>
          </reference>
        </references>
      </pivotArea>
    </format>
    <format dxfId="1440">
      <pivotArea collapsedLevelsAreSubtotals="1" fieldPosition="0">
        <references count="1">
          <reference field="2" count="1">
            <x v="9"/>
          </reference>
        </references>
      </pivotArea>
    </format>
    <format dxfId="1439">
      <pivotArea collapsedLevelsAreSubtotals="1" fieldPosition="0">
        <references count="1">
          <reference field="2" count="1">
            <x v="5"/>
          </reference>
        </references>
      </pivotArea>
    </format>
    <format dxfId="1438">
      <pivotArea collapsedLevelsAreSubtotals="1" fieldPosition="0">
        <references count="1">
          <reference field="2" count="1">
            <x v="17"/>
          </reference>
        </references>
      </pivotArea>
    </format>
    <format dxfId="1437">
      <pivotArea collapsedLevelsAreSubtotals="1" fieldPosition="0">
        <references count="1">
          <reference field="2" count="1">
            <x v="2"/>
          </reference>
        </references>
      </pivotArea>
    </format>
    <format dxfId="1436">
      <pivotArea collapsedLevelsAreSubtotals="1" fieldPosition="0">
        <references count="1">
          <reference field="2" count="1">
            <x v="10"/>
          </reference>
        </references>
      </pivotArea>
    </format>
    <format dxfId="1435">
      <pivotArea collapsedLevelsAreSubtotals="1" fieldPosition="0">
        <references count="1">
          <reference field="2" count="1">
            <x v="1"/>
          </reference>
        </references>
      </pivotArea>
    </format>
    <format dxfId="1434">
      <pivotArea collapsedLevelsAreSubtotals="1" fieldPosition="0">
        <references count="1">
          <reference field="2" count="1">
            <x v="13"/>
          </reference>
        </references>
      </pivotArea>
    </format>
    <format dxfId="1433">
      <pivotArea collapsedLevelsAreSubtotals="1" fieldPosition="0">
        <references count="1">
          <reference field="2" count="1">
            <x v="4"/>
          </reference>
        </references>
      </pivotArea>
    </format>
    <format dxfId="1432">
      <pivotArea collapsedLevelsAreSubtotals="1" fieldPosition="0">
        <references count="1">
          <reference field="2" count="1">
            <x v="8"/>
          </reference>
        </references>
      </pivotArea>
    </format>
    <format dxfId="1431">
      <pivotArea collapsedLevelsAreSubtotals="1" fieldPosition="0">
        <references count="1">
          <reference field="2" count="1">
            <x v="3"/>
          </reference>
        </references>
      </pivotArea>
    </format>
    <format dxfId="1430">
      <pivotArea collapsedLevelsAreSubtotals="1" fieldPosition="0">
        <references count="1">
          <reference field="2" count="1">
            <x v="12"/>
          </reference>
        </references>
      </pivotArea>
    </format>
    <format dxfId="1429">
      <pivotArea collapsedLevelsAreSubtotals="1" fieldPosition="0">
        <references count="1">
          <reference field="2" count="1">
            <x v="6"/>
          </reference>
        </references>
      </pivotArea>
    </format>
    <format dxfId="1428">
      <pivotArea collapsedLevelsAreSubtotals="1" fieldPosition="0">
        <references count="1">
          <reference field="2" count="1">
            <x v="11"/>
          </reference>
        </references>
      </pivotArea>
    </format>
    <format dxfId="1427">
      <pivotArea collapsedLevelsAreSubtotals="1" fieldPosition="0">
        <references count="1">
          <reference field="2" count="1">
            <x v="20"/>
          </reference>
        </references>
      </pivotArea>
    </format>
    <format dxfId="1426">
      <pivotArea collapsedLevelsAreSubtotals="1" fieldPosition="0">
        <references count="2">
          <reference field="1" count="1">
            <x v="6"/>
          </reference>
          <reference field="2" count="1" selected="0">
            <x v="20"/>
          </reference>
        </references>
      </pivotArea>
    </format>
    <format dxfId="1425">
      <pivotArea collapsedLevelsAreSubtotals="1" fieldPosition="0">
        <references count="1">
          <reference field="2" count="1">
            <x v="7"/>
          </reference>
        </references>
      </pivotArea>
    </format>
    <format dxfId="1424">
      <pivotArea collapsedLevelsAreSubtotals="1" fieldPosition="0">
        <references count="1">
          <reference field="2" count="1">
            <x v="16"/>
          </reference>
        </references>
      </pivotArea>
    </format>
    <format dxfId="1423">
      <pivotArea collapsedLevelsAreSubtotals="1" fieldPosition="0">
        <references count="1">
          <reference field="2" count="1">
            <x v="19"/>
          </reference>
        </references>
      </pivotArea>
    </format>
    <format dxfId="1422">
      <pivotArea collapsedLevelsAreSubtotals="1" fieldPosition="0">
        <references count="1">
          <reference field="2" count="1">
            <x v="18"/>
          </reference>
        </references>
      </pivotArea>
    </format>
    <format dxfId="1421">
      <pivotArea collapsedLevelsAreSubtotals="1" fieldPosition="0">
        <references count="1">
          <reference field="2" count="1">
            <x v="15"/>
          </reference>
        </references>
      </pivotArea>
    </format>
    <format dxfId="1420">
      <pivotArea collapsedLevelsAreSubtotals="1" fieldPosition="0">
        <references count="1">
          <reference field="2" count="1">
            <x v="21"/>
          </reference>
        </references>
      </pivotArea>
    </format>
    <format dxfId="1419">
      <pivotArea collapsedLevelsAreSubtotals="1" fieldPosition="0">
        <references count="1">
          <reference field="2" count="1">
            <x v="22"/>
          </reference>
        </references>
      </pivotArea>
    </format>
    <format dxfId="1418">
      <pivotArea collapsedLevelsAreSubtotals="1" fieldPosition="0">
        <references count="1">
          <reference field="2" count="1">
            <x v="23"/>
          </reference>
        </references>
      </pivotArea>
    </format>
    <format dxfId="1417">
      <pivotArea collapsedLevelsAreSubtotals="1" fieldPosition="0">
        <references count="2">
          <reference field="4294967294" count="1" selected="0">
            <x v="2"/>
          </reference>
          <reference field="2" count="1">
            <x v="24"/>
          </reference>
        </references>
      </pivotArea>
    </format>
    <format dxfId="1416">
      <pivotArea collapsedLevelsAreSubtotals="1" fieldPosition="0">
        <references count="2">
          <reference field="4294967294" count="1" selected="0">
            <x v="2"/>
          </reference>
          <reference field="2" count="1">
            <x v="25"/>
          </reference>
        </references>
      </pivotArea>
    </format>
    <format dxfId="1415">
      <pivotArea collapsedLevelsAreSubtotals="1" fieldPosition="0">
        <references count="2">
          <reference field="4294967294" count="1" selected="0">
            <x v="2"/>
          </reference>
          <reference field="2" count="1">
            <x v="26"/>
          </reference>
        </references>
      </pivotArea>
    </format>
    <format dxfId="1414">
      <pivotArea collapsedLevelsAreSubtotals="1" fieldPosition="0">
        <references count="2">
          <reference field="4294967294" count="1" selected="0">
            <x v="2"/>
          </reference>
          <reference field="2" count="1">
            <x v="27"/>
          </reference>
        </references>
      </pivotArea>
    </format>
    <format dxfId="1413">
      <pivotArea collapsedLevelsAreSubtotals="1" fieldPosition="0">
        <references count="2">
          <reference field="4294967294" count="1" selected="0">
            <x v="2"/>
          </reference>
          <reference field="2" count="1">
            <x v="27"/>
          </reference>
        </references>
      </pivotArea>
    </format>
    <format dxfId="1412">
      <pivotArea collapsedLevelsAreSubtotals="1" fieldPosition="0">
        <references count="2">
          <reference field="4294967294" count="1" selected="0">
            <x v="2"/>
          </reference>
          <reference field="2" count="1">
            <x v="28"/>
          </reference>
        </references>
      </pivotArea>
    </format>
    <format dxfId="1411">
      <pivotArea collapsedLevelsAreSubtotals="1" fieldPosition="0">
        <references count="2">
          <reference field="4294967294" count="1" selected="0">
            <x v="2"/>
          </reference>
          <reference field="2" count="1">
            <x v="28"/>
          </reference>
        </references>
      </pivotArea>
    </format>
    <format dxfId="1410">
      <pivotArea collapsedLevelsAreSubtotals="1" fieldPosition="0">
        <references count="2">
          <reference field="4294967294" count="1" selected="0">
            <x v="2"/>
          </reference>
          <reference field="2" count="1">
            <x v="29"/>
          </reference>
        </references>
      </pivotArea>
    </format>
    <format dxfId="1409">
      <pivotArea collapsedLevelsAreSubtotals="1" fieldPosition="0">
        <references count="2">
          <reference field="4294967294" count="1" selected="0">
            <x v="2"/>
          </reference>
          <reference field="2" count="1">
            <x v="29"/>
          </reference>
        </references>
      </pivotArea>
    </format>
    <format dxfId="1408">
      <pivotArea collapsedLevelsAreSubtotals="1" fieldPosition="0">
        <references count="2">
          <reference field="4294967294" count="1" selected="0">
            <x v="2"/>
          </reference>
          <reference field="2" count="1">
            <x v="30"/>
          </reference>
        </references>
      </pivotArea>
    </format>
    <format dxfId="1407">
      <pivotArea collapsedLevelsAreSubtotals="1" fieldPosition="0">
        <references count="2">
          <reference field="4294967294" count="1" selected="0">
            <x v="2"/>
          </reference>
          <reference field="2" count="1">
            <x v="31"/>
          </reference>
        </references>
      </pivotArea>
    </format>
    <format dxfId="1406">
      <pivotArea collapsedLevelsAreSubtotals="1" fieldPosition="0">
        <references count="2">
          <reference field="4294967294" count="1" selected="0">
            <x v="2"/>
          </reference>
          <reference field="2" count="1">
            <x v="31"/>
          </reference>
        </references>
      </pivotArea>
    </format>
    <format dxfId="1405">
      <pivotArea collapsedLevelsAreSubtotals="1" fieldPosition="0">
        <references count="2">
          <reference field="4294967294" count="1" selected="0">
            <x v="2"/>
          </reference>
          <reference field="2" count="1">
            <x v="32"/>
          </reference>
        </references>
      </pivotArea>
    </format>
    <format dxfId="1404">
      <pivotArea collapsedLevelsAreSubtotals="1" fieldPosition="0">
        <references count="2">
          <reference field="4294967294" count="1" selected="0">
            <x v="2"/>
          </reference>
          <reference field="2" count="1">
            <x v="32"/>
          </reference>
        </references>
      </pivotArea>
    </format>
    <format dxfId="1403">
      <pivotArea collapsedLevelsAreSubtotals="1" fieldPosition="0">
        <references count="2">
          <reference field="4294967294" count="1" selected="0">
            <x v="2"/>
          </reference>
          <reference field="2" count="1">
            <x v="33"/>
          </reference>
        </references>
      </pivotArea>
    </format>
    <format dxfId="1402">
      <pivotArea collapsedLevelsAreSubtotals="1" fieldPosition="0">
        <references count="2">
          <reference field="4294967294" count="1" selected="0">
            <x v="2"/>
          </reference>
          <reference field="2" count="1">
            <x v="33"/>
          </reference>
        </references>
      </pivotArea>
    </format>
    <format dxfId="1401">
      <pivotArea collapsedLevelsAreSubtotals="1" fieldPosition="0">
        <references count="2">
          <reference field="4294967294" count="1" selected="0">
            <x v="2"/>
          </reference>
          <reference field="2" count="1">
            <x v="34"/>
          </reference>
        </references>
      </pivotArea>
    </format>
    <format dxfId="1400">
      <pivotArea collapsedLevelsAreSubtotals="1" fieldPosition="0">
        <references count="2">
          <reference field="4294967294" count="1" selected="0">
            <x v="2"/>
          </reference>
          <reference field="2" count="1">
            <x v="35"/>
          </reference>
        </references>
      </pivotArea>
    </format>
    <format dxfId="1399">
      <pivotArea collapsedLevelsAreSubtotals="1" fieldPosition="0">
        <references count="2">
          <reference field="4294967294" count="1" selected="0">
            <x v="2"/>
          </reference>
          <reference field="2" count="1">
            <x v="36"/>
          </reference>
        </references>
      </pivotArea>
    </format>
    <format dxfId="1398">
      <pivotArea collapsedLevelsAreSubtotals="1" fieldPosition="0">
        <references count="2">
          <reference field="4294967294" count="1" selected="0">
            <x v="2"/>
          </reference>
          <reference field="2" count="1">
            <x v="36"/>
          </reference>
        </references>
      </pivotArea>
    </format>
    <format dxfId="1397">
      <pivotArea collapsedLevelsAreSubtotals="1" fieldPosition="0">
        <references count="2">
          <reference field="4294967294" count="1" selected="0">
            <x v="2"/>
          </reference>
          <reference field="2" count="1">
            <x v="38"/>
          </reference>
        </references>
      </pivotArea>
    </format>
    <format dxfId="1396">
      <pivotArea collapsedLevelsAreSubtotals="1" fieldPosition="0">
        <references count="2">
          <reference field="4294967294" count="1" selected="0">
            <x v="2"/>
          </reference>
          <reference field="2" count="1">
            <x v="38"/>
          </reference>
        </references>
      </pivotArea>
    </format>
    <format dxfId="1395">
      <pivotArea collapsedLevelsAreSubtotals="1" fieldPosition="0">
        <references count="2">
          <reference field="4294967294" count="1" selected="0">
            <x v="2"/>
          </reference>
          <reference field="2" count="1">
            <x v="39"/>
          </reference>
        </references>
      </pivotArea>
    </format>
    <format dxfId="1394">
      <pivotArea collapsedLevelsAreSubtotals="1" fieldPosition="0">
        <references count="2">
          <reference field="4294967294" count="1" selected="0">
            <x v="2"/>
          </reference>
          <reference field="2" count="1">
            <x v="39"/>
          </reference>
        </references>
      </pivotArea>
    </format>
    <format dxfId="1393">
      <pivotArea collapsedLevelsAreSubtotals="1" fieldPosition="0">
        <references count="2">
          <reference field="4294967294" count="1" selected="0">
            <x v="2"/>
          </reference>
          <reference field="2" count="1">
            <x v="40"/>
          </reference>
        </references>
      </pivotArea>
    </format>
    <format dxfId="1392">
      <pivotArea collapsedLevelsAreSubtotals="1" fieldPosition="0">
        <references count="2">
          <reference field="4294967294" count="1" selected="0">
            <x v="2"/>
          </reference>
          <reference field="2" count="1">
            <x v="42"/>
          </reference>
        </references>
      </pivotArea>
    </format>
    <format dxfId="1391">
      <pivotArea collapsedLevelsAreSubtotals="1" fieldPosition="0">
        <references count="2">
          <reference field="4294967294" count="1" selected="0">
            <x v="2"/>
          </reference>
          <reference field="2" count="1">
            <x v="41"/>
          </reference>
        </references>
      </pivotArea>
    </format>
    <format dxfId="1390">
      <pivotArea collapsedLevelsAreSubtotals="1" fieldPosition="0">
        <references count="2">
          <reference field="4294967294" count="1" selected="0">
            <x v="2"/>
          </reference>
          <reference field="2" count="1">
            <x v="44"/>
          </reference>
        </references>
      </pivotArea>
    </format>
    <format dxfId="1389">
      <pivotArea collapsedLevelsAreSubtotals="1" fieldPosition="0">
        <references count="2">
          <reference field="4294967294" count="1" selected="0">
            <x v="2"/>
          </reference>
          <reference field="2" count="1">
            <x v="45"/>
          </reference>
        </references>
      </pivotArea>
    </format>
    <format dxfId="1388">
      <pivotArea collapsedLevelsAreSubtotals="1" fieldPosition="0">
        <references count="2">
          <reference field="4294967294" count="1" selected="0">
            <x v="2"/>
          </reference>
          <reference field="2" count="1">
            <x v="46"/>
          </reference>
        </references>
      </pivotArea>
    </format>
    <format dxfId="1387">
      <pivotArea collapsedLevelsAreSubtotals="1" fieldPosition="0">
        <references count="2">
          <reference field="4294967294" count="1" selected="0">
            <x v="2"/>
          </reference>
          <reference field="2" count="1">
            <x v="47"/>
          </reference>
        </references>
      </pivotArea>
    </format>
    <format dxfId="1386">
      <pivotArea collapsedLevelsAreSubtotals="1" fieldPosition="0">
        <references count="2">
          <reference field="4294967294" count="1" selected="0">
            <x v="2"/>
          </reference>
          <reference field="2" count="1">
            <x v="48"/>
          </reference>
        </references>
      </pivotArea>
    </format>
    <format dxfId="1385">
      <pivotArea collapsedLevelsAreSubtotals="1" fieldPosition="0">
        <references count="2">
          <reference field="4294967294" count="1" selected="0">
            <x v="2"/>
          </reference>
          <reference field="2" count="1">
            <x v="49"/>
          </reference>
        </references>
      </pivotArea>
    </format>
    <format dxfId="1384">
      <pivotArea collapsedLevelsAreSubtotals="1" fieldPosition="0">
        <references count="2">
          <reference field="4294967294" count="1" selected="0">
            <x v="2"/>
          </reference>
          <reference field="2" count="1">
            <x v="49"/>
          </reference>
        </references>
      </pivotArea>
    </format>
    <format dxfId="1383">
      <pivotArea collapsedLevelsAreSubtotals="1" fieldPosition="0">
        <references count="2">
          <reference field="4294967294" count="1" selected="0">
            <x v="2"/>
          </reference>
          <reference field="2" count="1">
            <x v="50"/>
          </reference>
        </references>
      </pivotArea>
    </format>
    <format dxfId="1382">
      <pivotArea collapsedLevelsAreSubtotals="1" fieldPosition="0">
        <references count="3">
          <reference field="4294967294" count="1" selected="0">
            <x v="2"/>
          </reference>
          <reference field="1" count="1" selected="0">
            <x v="95"/>
          </reference>
          <reference field="2" count="1">
            <x v="51"/>
          </reference>
        </references>
      </pivotArea>
    </format>
    <format dxfId="1381">
      <pivotArea collapsedLevelsAreSubtotals="1" fieldPosition="0">
        <references count="3">
          <reference field="4294967294" count="1" selected="0">
            <x v="2"/>
          </reference>
          <reference field="1" count="1" selected="0">
            <x v="95"/>
          </reference>
          <reference field="2" count="1">
            <x v="51"/>
          </reference>
        </references>
      </pivotArea>
    </format>
    <format dxfId="1380">
      <pivotArea collapsedLevelsAreSubtotals="1" fieldPosition="0">
        <references count="2">
          <reference field="4294967294" count="1" selected="0">
            <x v="2"/>
          </reference>
          <reference field="2" count="1">
            <x v="51"/>
          </reference>
        </references>
      </pivotArea>
    </format>
    <format dxfId="1379">
      <pivotArea collapsedLevelsAreSubtotals="1" fieldPosition="0">
        <references count="2">
          <reference field="4294967294" count="1" selected="0">
            <x v="2"/>
          </reference>
          <reference field="2" count="1">
            <x v="51"/>
          </reference>
        </references>
      </pivotArea>
    </format>
    <format dxfId="1378">
      <pivotArea collapsedLevelsAreSubtotals="1" fieldPosition="0">
        <references count="2">
          <reference field="4294967294" count="1" selected="0">
            <x v="2"/>
          </reference>
          <reference field="2" count="1">
            <x v="52"/>
          </reference>
        </references>
      </pivotArea>
    </format>
    <format dxfId="1377">
      <pivotArea collapsedLevelsAreSubtotals="1" fieldPosition="0">
        <references count="2">
          <reference field="4294967294" count="1" selected="0">
            <x v="2"/>
          </reference>
          <reference field="2" count="1">
            <x v="52"/>
          </reference>
        </references>
      </pivotArea>
    </format>
    <format dxfId="1376">
      <pivotArea collapsedLevelsAreSubtotals="1" fieldPosition="0">
        <references count="2">
          <reference field="4294967294" count="1" selected="0">
            <x v="2"/>
          </reference>
          <reference field="2" count="1">
            <x v="53"/>
          </reference>
        </references>
      </pivotArea>
    </format>
    <format dxfId="1375">
      <pivotArea collapsedLevelsAreSubtotals="1" fieldPosition="0">
        <references count="2">
          <reference field="4294967294" count="1" selected="0">
            <x v="2"/>
          </reference>
          <reference field="2" count="1">
            <x v="54"/>
          </reference>
        </references>
      </pivotArea>
    </format>
    <format dxfId="1374">
      <pivotArea collapsedLevelsAreSubtotals="1" fieldPosition="0">
        <references count="2">
          <reference field="4294967294" count="1" selected="0">
            <x v="2"/>
          </reference>
          <reference field="2" count="1">
            <x v="54"/>
          </reference>
        </references>
      </pivotArea>
    </format>
    <format dxfId="1373">
      <pivotArea collapsedLevelsAreSubtotals="1" fieldPosition="0">
        <references count="2">
          <reference field="4294967294" count="1" selected="0">
            <x v="2"/>
          </reference>
          <reference field="2" count="1">
            <x v="55"/>
          </reference>
        </references>
      </pivotArea>
    </format>
    <format dxfId="1372">
      <pivotArea collapsedLevelsAreSubtotals="1" fieldPosition="0">
        <references count="2">
          <reference field="4294967294" count="1" selected="0">
            <x v="2"/>
          </reference>
          <reference field="2" count="1">
            <x v="56"/>
          </reference>
        </references>
      </pivotArea>
    </format>
    <format dxfId="1371">
      <pivotArea type="all" dataOnly="0" outline="0" fieldPosition="0"/>
    </format>
    <format dxfId="1370">
      <pivotArea outline="0" collapsedLevelsAreSubtotals="1" fieldPosition="0"/>
    </format>
    <format dxfId="1369">
      <pivotArea dataOnly="0" labelOnly="1" fieldPosition="0">
        <references count="1">
          <reference field="2" count="0"/>
        </references>
      </pivotArea>
    </format>
    <format dxfId="1368">
      <pivotArea dataOnly="0" labelOnly="1" grandRow="1" outline="0" fieldPosition="0"/>
    </format>
    <format dxfId="1367">
      <pivotArea dataOnly="0" labelOnly="1" outline="0" fieldPosition="0">
        <references count="1">
          <reference field="4294967294" count="3">
            <x v="0"/>
            <x v="1"/>
            <x v="2"/>
          </reference>
        </references>
      </pivotArea>
    </format>
    <format dxfId="1366">
      <pivotArea collapsedLevelsAreSubtotals="1" fieldPosition="0">
        <references count="2">
          <reference field="4294967294" count="1" selected="0">
            <x v="2"/>
          </reference>
          <reference field="2" count="1">
            <x v="57"/>
          </reference>
        </references>
      </pivotArea>
    </format>
    <format dxfId="1365">
      <pivotArea collapsedLevelsAreSubtotals="1" fieldPosition="0">
        <references count="2">
          <reference field="4294967294" count="1" selected="0">
            <x v="2"/>
          </reference>
          <reference field="2" count="1">
            <x v="53"/>
          </reference>
        </references>
      </pivotArea>
    </format>
    <format dxfId="1364">
      <pivotArea collapsedLevelsAreSubtotals="1" fieldPosition="0">
        <references count="2">
          <reference field="4294967294" count="1" selected="0">
            <x v="2"/>
          </reference>
          <reference field="2" count="1">
            <x v="58"/>
          </reference>
        </references>
      </pivotArea>
    </format>
    <format dxfId="1363">
      <pivotArea collapsedLevelsAreSubtotals="1" fieldPosition="0">
        <references count="2">
          <reference field="4294967294" count="1" selected="0">
            <x v="2"/>
          </reference>
          <reference field="2" count="1">
            <x v="37"/>
          </reference>
        </references>
      </pivotArea>
    </format>
    <format dxfId="1362">
      <pivotArea collapsedLevelsAreSubtotals="1" fieldPosition="0">
        <references count="2">
          <reference field="4294967294" count="1" selected="0">
            <x v="2"/>
          </reference>
          <reference field="2" count="1">
            <x v="59"/>
          </reference>
        </references>
      </pivotArea>
    </format>
    <format dxfId="1361">
      <pivotArea collapsedLevelsAreSubtotals="1" fieldPosition="0">
        <references count="2">
          <reference field="4294967294" count="1" selected="0">
            <x v="2"/>
          </reference>
          <reference field="2" count="1">
            <x v="64"/>
          </reference>
        </references>
      </pivotArea>
    </format>
    <format dxfId="1360">
      <pivotArea collapsedLevelsAreSubtotals="1" fieldPosition="0">
        <references count="2">
          <reference field="4294967294" count="1" selected="0">
            <x v="2"/>
          </reference>
          <reference field="2" count="1">
            <x v="65"/>
          </reference>
        </references>
      </pivotArea>
    </format>
    <format dxfId="1359">
      <pivotArea collapsedLevelsAreSubtotals="1" fieldPosition="0">
        <references count="2">
          <reference field="4294967294" count="1" selected="0">
            <x v="2"/>
          </reference>
          <reference field="2" count="1">
            <x v="59"/>
          </reference>
        </references>
      </pivotArea>
    </format>
    <format dxfId="1358">
      <pivotArea collapsedLevelsAreSubtotals="1" fieldPosition="0">
        <references count="2">
          <reference field="4294967294" count="1" selected="0">
            <x v="2"/>
          </reference>
          <reference field="2" count="1">
            <x v="64"/>
          </reference>
        </references>
      </pivotArea>
    </format>
    <format dxfId="1357">
      <pivotArea collapsedLevelsAreSubtotals="1" fieldPosition="0">
        <references count="2">
          <reference field="4294967294" count="1" selected="0">
            <x v="2"/>
          </reference>
          <reference field="2" count="1">
            <x v="65"/>
          </reference>
        </references>
      </pivotArea>
    </format>
    <format dxfId="1356">
      <pivotArea collapsedLevelsAreSubtotals="1" fieldPosition="0">
        <references count="2">
          <reference field="4294967294" count="1" selected="0">
            <x v="2"/>
          </reference>
          <reference field="2" count="1">
            <x v="63"/>
          </reference>
        </references>
      </pivotArea>
    </format>
    <format dxfId="1355">
      <pivotArea collapsedLevelsAreSubtotals="1" fieldPosition="0">
        <references count="2">
          <reference field="4294967294" count="1" selected="0">
            <x v="2"/>
          </reference>
          <reference field="2" count="1">
            <x v="61"/>
          </reference>
        </references>
      </pivotArea>
    </format>
    <format dxfId="1354">
      <pivotArea collapsedLevelsAreSubtotals="1" fieldPosition="0">
        <references count="2">
          <reference field="4294967294" count="1" selected="0">
            <x v="2"/>
          </reference>
          <reference field="2" count="1">
            <x v="62"/>
          </reference>
        </references>
      </pivotArea>
    </format>
    <format dxfId="1353">
      <pivotArea collapsedLevelsAreSubtotals="1" fieldPosition="0">
        <references count="2">
          <reference field="4294967294" count="1" selected="0">
            <x v="2"/>
          </reference>
          <reference field="2" count="1">
            <x v="66"/>
          </reference>
        </references>
      </pivotArea>
    </format>
    <format dxfId="1352">
      <pivotArea collapsedLevelsAreSubtotals="1" fieldPosition="0">
        <references count="2">
          <reference field="4294967294" count="1" selected="0">
            <x v="2"/>
          </reference>
          <reference field="2" count="1">
            <x v="66"/>
          </reference>
        </references>
      </pivotArea>
    </format>
    <format dxfId="1351">
      <pivotArea collapsedLevelsAreSubtotals="1" fieldPosition="0">
        <references count="2">
          <reference field="4294967294" count="1" selected="0">
            <x v="2"/>
          </reference>
          <reference field="2" count="1">
            <x v="67"/>
          </reference>
        </references>
      </pivotArea>
    </format>
    <format dxfId="1350">
      <pivotArea collapsedLevelsAreSubtotals="1" fieldPosition="0">
        <references count="2">
          <reference field="4294967294" count="1" selected="0">
            <x v="2"/>
          </reference>
          <reference field="2" count="1">
            <x v="68"/>
          </reference>
        </references>
      </pivotArea>
    </format>
    <format dxfId="1349">
      <pivotArea collapsedLevelsAreSubtotals="1" fieldPosition="0">
        <references count="2">
          <reference field="4294967294" count="1" selected="0">
            <x v="2"/>
          </reference>
          <reference field="2" count="1">
            <x v="71"/>
          </reference>
        </references>
      </pivotArea>
    </format>
    <format dxfId="1348">
      <pivotArea collapsedLevelsAreSubtotals="1" fieldPosition="0">
        <references count="2">
          <reference field="4294967294" count="1" selected="0">
            <x v="2"/>
          </reference>
          <reference field="2" count="1">
            <x v="72"/>
          </reference>
        </references>
      </pivotArea>
    </format>
    <format dxfId="1347">
      <pivotArea collapsedLevelsAreSubtotals="1" fieldPosition="0">
        <references count="2">
          <reference field="4294967294" count="1" selected="0">
            <x v="2"/>
          </reference>
          <reference field="2" count="1">
            <x v="60"/>
          </reference>
        </references>
      </pivotArea>
    </format>
    <format dxfId="1346">
      <pivotArea collapsedLevelsAreSubtotals="1" fieldPosition="0">
        <references count="2">
          <reference field="4294967294" count="1" selected="0">
            <x v="2"/>
          </reference>
          <reference field="2" count="1">
            <x v="70"/>
          </reference>
        </references>
      </pivotArea>
    </format>
    <format dxfId="1345">
      <pivotArea collapsedLevelsAreSubtotals="1" fieldPosition="0">
        <references count="2">
          <reference field="4294967294" count="1" selected="0">
            <x v="2"/>
          </reference>
          <reference field="2" count="1">
            <x v="73"/>
          </reference>
        </references>
      </pivotArea>
    </format>
    <format dxfId="1344">
      <pivotArea collapsedLevelsAreSubtotals="1" fieldPosition="0">
        <references count="2">
          <reference field="4294967294" count="1" selected="0">
            <x v="2"/>
          </reference>
          <reference field="2" count="1">
            <x v="74"/>
          </reference>
        </references>
      </pivotArea>
    </format>
    <format dxfId="1343">
      <pivotArea collapsedLevelsAreSubtotals="1" fieldPosition="0">
        <references count="2">
          <reference field="4294967294" count="1" selected="0">
            <x v="2"/>
          </reference>
          <reference field="2" count="1">
            <x v="75"/>
          </reference>
        </references>
      </pivotArea>
    </format>
    <format dxfId="1342">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90">
        <item x="249"/>
        <item m="1" x="2287"/>
        <item m="1" x="2242"/>
        <item m="1" x="2241"/>
        <item m="1" x="2255"/>
        <item m="1" x="2245"/>
        <item m="1" x="2207"/>
        <item m="1" x="2226"/>
        <item m="1" x="2233"/>
        <item m="1" x="2253"/>
        <item m="1" x="2232"/>
        <item m="1" x="2261"/>
        <item m="1" x="2269"/>
        <item m="1" x="2230"/>
        <item m="1" x="2276"/>
        <item m="1" x="2223"/>
        <item m="1" x="2281"/>
        <item m="1" x="2236"/>
        <item m="1" x="2196"/>
        <item m="1" x="2285"/>
        <item m="1" x="2288"/>
        <item m="1" x="2203"/>
        <item m="1" x="2244"/>
        <item m="1" x="2198"/>
        <item m="1" x="2199"/>
        <item m="1" x="2201"/>
        <item m="1" x="2215"/>
        <item m="1" x="2216"/>
        <item m="1" x="2262"/>
        <item m="1" x="2250"/>
        <item m="1" x="2251"/>
        <item m="1" x="2256"/>
        <item m="1" x="2267"/>
        <item m="1" x="2246"/>
        <item m="1" x="2208"/>
        <item m="1" x="2213"/>
        <item m="1" x="2220"/>
        <item m="1" x="2270"/>
        <item x="0"/>
        <item m="1" x="2257"/>
        <item m="1" x="2263"/>
        <item m="1" x="2221"/>
        <item x="1"/>
        <item m="1" x="2264"/>
        <item m="1" x="2283"/>
        <item x="2"/>
        <item x="3"/>
        <item m="1" x="2227"/>
        <item m="1" x="2278"/>
        <item m="1" x="2224"/>
        <item m="1" x="2274"/>
        <item m="1" x="2282"/>
        <item m="1" x="2286"/>
        <item x="4"/>
        <item m="1" x="2197"/>
        <item x="5"/>
        <item x="6"/>
        <item m="1" x="223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49"/>
        <item x="157"/>
        <item x="158"/>
        <item x="159"/>
        <item x="160"/>
        <item x="161"/>
        <item x="162"/>
        <item x="163"/>
        <item x="164"/>
        <item x="165"/>
        <item x="166"/>
        <item x="167"/>
        <item x="168"/>
        <item x="169"/>
        <item m="1" x="223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2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37"/>
        <item x="276"/>
        <item x="277"/>
        <item x="278"/>
        <item x="275"/>
        <item m="1" x="2234"/>
        <item x="279"/>
        <item x="280"/>
        <item x="281"/>
        <item x="282"/>
        <item x="283"/>
        <item x="284"/>
        <item x="285"/>
        <item x="286"/>
        <item x="287"/>
        <item x="288"/>
        <item x="289"/>
        <item x="290"/>
        <item x="291"/>
        <item x="292"/>
        <item x="293"/>
        <item x="294"/>
        <item x="295"/>
        <item x="296"/>
        <item m="1" x="2238"/>
        <item x="297"/>
        <item x="298"/>
        <item x="299"/>
        <item m="1" x="2240"/>
        <item x="300"/>
        <item x="302"/>
        <item x="303"/>
        <item x="301"/>
        <item x="304"/>
        <item x="305"/>
        <item x="306"/>
        <item x="307"/>
        <item x="308"/>
        <item x="309"/>
        <item x="310"/>
        <item x="311"/>
        <item x="312"/>
        <item m="1" x="2204"/>
        <item x="313"/>
        <item m="1" x="2206"/>
        <item x="314"/>
        <item x="315"/>
        <item x="316"/>
        <item x="317"/>
        <item x="318"/>
        <item x="319"/>
        <item x="320"/>
        <item x="321"/>
        <item m="1" x="2252"/>
        <item x="323"/>
        <item x="324"/>
        <item x="325"/>
        <item x="326"/>
        <item x="322"/>
        <item x="327"/>
        <item x="328"/>
        <item x="329"/>
        <item x="330"/>
        <item x="331"/>
        <item m="1" x="2243"/>
        <item x="332"/>
        <item m="1" x="2205"/>
        <item x="333"/>
        <item x="334"/>
        <item x="335"/>
        <item x="336"/>
        <item x="337"/>
        <item x="338"/>
        <item x="344"/>
        <item m="1" x="221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02"/>
        <item x="375"/>
        <item x="376"/>
        <item x="373"/>
        <item x="377"/>
        <item x="378"/>
        <item x="379"/>
        <item x="380"/>
        <item m="1" x="2247"/>
        <item x="381"/>
        <item x="382"/>
        <item x="383"/>
        <item x="384"/>
        <item x="385"/>
        <item x="386"/>
        <item x="387"/>
        <item x="388"/>
        <item x="389"/>
        <item x="390"/>
        <item x="391"/>
        <item x="392"/>
        <item x="393"/>
        <item x="394"/>
        <item x="395"/>
        <item x="396"/>
        <item x="397"/>
        <item x="399"/>
        <item x="400"/>
        <item x="401"/>
        <item x="398"/>
        <item x="402"/>
        <item m="1" x="2248"/>
        <item x="403"/>
        <item x="404"/>
        <item x="405"/>
        <item x="406"/>
        <item x="407"/>
        <item x="408"/>
        <item x="409"/>
        <item m="1" x="2214"/>
        <item x="410"/>
        <item x="411"/>
        <item x="421"/>
        <item x="412"/>
        <item x="413"/>
        <item x="414"/>
        <item x="415"/>
        <item x="416"/>
        <item x="417"/>
        <item m="1" x="2268"/>
        <item x="418"/>
        <item x="419"/>
        <item x="420"/>
        <item x="423"/>
        <item x="443"/>
        <item x="424"/>
        <item x="422"/>
        <item x="425"/>
        <item x="426"/>
        <item x="427"/>
        <item x="428"/>
        <item x="429"/>
        <item x="430"/>
        <item x="431"/>
        <item x="432"/>
        <item m="1" x="2260"/>
        <item x="433"/>
        <item x="434"/>
        <item x="435"/>
        <item x="436"/>
        <item x="438"/>
        <item x="437"/>
        <item x="439"/>
        <item x="440"/>
        <item x="442"/>
        <item x="441"/>
        <item x="445"/>
        <item x="446"/>
        <item x="447"/>
        <item x="444"/>
        <item x="448"/>
        <item x="449"/>
        <item x="450"/>
        <item x="451"/>
        <item x="452"/>
        <item x="453"/>
        <item x="454"/>
        <item x="455"/>
        <item x="456"/>
        <item x="457"/>
        <item m="1" x="2222"/>
        <item x="458"/>
        <item x="459"/>
        <item m="1" x="2271"/>
        <item x="460"/>
        <item x="461"/>
        <item x="462"/>
        <item x="463"/>
        <item m="1" x="2280"/>
        <item x="464"/>
        <item x="465"/>
        <item x="466"/>
        <item x="467"/>
        <item x="468"/>
        <item x="469"/>
        <item x="470"/>
        <item m="1" x="2259"/>
        <item x="471"/>
        <item x="472"/>
        <item x="473"/>
        <item x="474"/>
        <item x="475"/>
        <item x="476"/>
        <item x="477"/>
        <item x="478"/>
        <item x="479"/>
        <item x="480"/>
        <item x="481"/>
        <item x="482"/>
        <item x="483"/>
        <item x="484"/>
        <item m="1" x="2235"/>
        <item x="490"/>
        <item x="485"/>
        <item x="486"/>
        <item x="487"/>
        <item x="488"/>
        <item x="489"/>
        <item x="491"/>
        <item x="492"/>
        <item m="1" x="2228"/>
        <item m="1" x="2272"/>
        <item x="503"/>
        <item m="1" x="2275"/>
        <item x="493"/>
        <item x="494"/>
        <item x="504"/>
        <item x="495"/>
        <item x="496"/>
        <item x="497"/>
        <item x="498"/>
        <item x="499"/>
        <item x="500"/>
        <item x="501"/>
        <item x="502"/>
        <item x="505"/>
        <item x="506"/>
        <item x="507"/>
        <item x="508"/>
        <item m="1" x="222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4"/>
        <item x="564"/>
        <item x="565"/>
        <item x="566"/>
        <item x="567"/>
        <item x="568"/>
        <item x="569"/>
        <item x="570"/>
        <item x="571"/>
        <item x="572"/>
        <item x="573"/>
        <item x="574"/>
        <item m="1" x="220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0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11"/>
        <item x="698"/>
        <item x="708"/>
        <item x="709"/>
        <item x="710"/>
        <item x="699"/>
        <item x="700"/>
        <item x="701"/>
        <item x="702"/>
        <item x="703"/>
        <item x="704"/>
        <item x="705"/>
        <item x="706"/>
        <item x="707"/>
        <item x="711"/>
        <item x="726"/>
        <item x="727"/>
        <item x="734"/>
        <item x="712"/>
        <item x="728"/>
        <item x="729"/>
        <item m="1" x="225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17"/>
        <item x="753"/>
        <item m="1" x="2219"/>
        <item x="740"/>
        <item x="754"/>
        <item x="741"/>
        <item x="742"/>
        <item x="743"/>
        <item x="744"/>
        <item x="745"/>
        <item x="746"/>
        <item x="747"/>
        <item x="755"/>
        <item x="748"/>
        <item x="757"/>
        <item x="758"/>
        <item x="769"/>
        <item x="759"/>
        <item m="1" x="2266"/>
        <item x="760"/>
        <item x="761"/>
        <item x="770"/>
        <item m="1" x="2273"/>
        <item x="762"/>
        <item x="771"/>
        <item x="763"/>
        <item x="764"/>
        <item x="765"/>
        <item x="766"/>
        <item x="772"/>
        <item x="773"/>
        <item x="767"/>
        <item x="768"/>
        <item x="774"/>
        <item x="775"/>
        <item x="790"/>
        <item x="776"/>
        <item x="791"/>
        <item x="777"/>
        <item x="778"/>
        <item x="792"/>
        <item x="779"/>
        <item x="780"/>
        <item x="781"/>
        <item x="782"/>
        <item x="793"/>
        <item x="783"/>
        <item x="794"/>
        <item x="795"/>
        <item x="219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7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4"/>
        <item x="944"/>
        <item m="1" x="221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6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7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95"/>
        <item x="1583"/>
        <item x="1577"/>
        <item x="1578"/>
        <item x="1576"/>
        <item x="1579"/>
        <item x="1580"/>
        <item x="1586"/>
        <item x="1587"/>
        <item x="1581"/>
        <item x="1582"/>
        <item x="1588"/>
        <item x="1589"/>
        <item x="1590"/>
        <item x="1602"/>
        <item x="1612"/>
        <item m="1" x="221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9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t="default"/>
      </items>
    </pivotField>
    <pivotField axis="axisRow" showAll="0">
      <items count="240">
        <item sd="0" x="43"/>
        <item sd="0" x="46"/>
        <item sd="0" x="45"/>
        <item sd="0" x="35"/>
        <item sd="0" m="1" x="151"/>
        <item sd="0" x="44"/>
        <item sd="0" m="1" x="165"/>
        <item sd="0" m="1" x="187"/>
        <item sd="0" x="42"/>
        <item sd="0" x="41"/>
        <item sd="0" x="40"/>
        <item sd="0" x="39"/>
        <item sd="0" x="38"/>
        <item sd="0" x="37"/>
        <item sd="0" x="20"/>
        <item sd="0" x="36"/>
        <item sd="0" m="1" x="157"/>
        <item sd="0" x="15"/>
        <item sd="0" x="18"/>
        <item n="JPMC (Main Project)" sd="0" x="11"/>
        <item sd="0" x="32"/>
        <item sd="0" x="31"/>
        <item sd="0" x="33"/>
        <item sd="0" x="34"/>
        <item sd="0" x="27"/>
        <item sd="0" x="30"/>
        <item sd="0" x="29"/>
        <item sd="0" x="26"/>
        <item sd="0" x="24"/>
        <item sd="0" x="25"/>
        <item sd="0" x="0"/>
        <item sd="0" x="19"/>
        <item sd="0" x="22"/>
        <item sd="0" x="23"/>
        <item sd="0" m="1" x="135"/>
        <item sd="0" x="21"/>
        <item sd="0" m="1" x="205"/>
        <item sd="0" m="1" x="163"/>
        <item sd="0" m="1" x="170"/>
        <item sd="0" x="8"/>
        <item sd="0" x="9"/>
        <item sd="0" m="1" x="160"/>
        <item sd="0" m="1" x="130"/>
        <item sd="0" m="1" x="181"/>
        <item sd="0" m="1" x="125"/>
        <item sd="0" m="1" x="137"/>
        <item sd="0" m="1" x="166"/>
        <item sd="0" x="13"/>
        <item sd="0" m="1" x="236"/>
        <item sd="0" m="1" x="216"/>
        <item sd="0" m="1" x="207"/>
        <item sd="0" m="1" x="145"/>
        <item sd="0" m="1" x="142"/>
        <item sd="0" m="1" x="232"/>
        <item sd="0" m="1" x="210"/>
        <item sd="0" m="1" x="219"/>
        <item sd="0" m="1" x="203"/>
        <item sd="0" m="1" x="193"/>
        <item sd="0" m="1" x="128"/>
        <item sd="0" m="1" x="156"/>
        <item sd="0" x="17"/>
        <item sd="0" m="1" x="162"/>
        <item sd="0" m="1" x="176"/>
        <item sd="0" m="1" x="129"/>
        <item sd="0" x="14"/>
        <item sd="0" m="1" x="226"/>
        <item sd="0" x="86"/>
        <item sd="0" m="1" x="171"/>
        <item sd="0" m="1" x="229"/>
        <item sd="0" m="1" x="164"/>
        <item sd="0" m="1" x="185"/>
        <item sd="0" m="1" x="183"/>
        <item sd="0" m="1" x="136"/>
        <item sd="0" m="1" x="174"/>
        <item sd="0" m="1" x="140"/>
        <item sd="0" m="1" x="180"/>
        <item sd="0" m="1" x="218"/>
        <item sd="0" m="1" x="175"/>
        <item sd="0" m="1" x="188"/>
        <item sd="0" x="10"/>
        <item sd="0" m="1" x="191"/>
        <item sd="0" x="1"/>
        <item sd="0" m="1" x="138"/>
        <item sd="0" m="1" x="192"/>
        <item sd="0" m="1" x="161"/>
        <item sd="0" m="1" x="220"/>
        <item sd="0" m="1" x="223"/>
        <item sd="0" m="1" x="195"/>
        <item sd="0" m="1" x="123"/>
        <item sd="0" m="1" x="144"/>
        <item sd="0" m="1" x="186"/>
        <item sd="0" m="1" x="179"/>
        <item sd="0" m="1" x="133"/>
        <item sd="0" m="1" x="127"/>
        <item sd="0" m="1" x="214"/>
        <item sd="0" x="3"/>
        <item sd="0" m="1" x="152"/>
        <item sd="0" x="7"/>
        <item sd="0" m="1" x="167"/>
        <item sd="0" x="2"/>
        <item sd="0" m="1" x="217"/>
        <item sd="0" m="1" x="173"/>
        <item sd="0" x="12"/>
        <item sd="0" x="5"/>
        <item sd="0" m="1" x="155"/>
        <item sd="0" x="4"/>
        <item sd="0" m="1" x="235"/>
        <item sd="0" m="1" x="141"/>
        <item sd="0" m="1" x="149"/>
        <item sd="0" m="1" x="201"/>
        <item sd="0" m="1" x="209"/>
        <item sd="0" m="1" x="213"/>
        <item sd="0" m="1" x="132"/>
        <item sd="0" m="1" x="227"/>
        <item sd="0" m="1" x="143"/>
        <item sd="0" m="1" x="148"/>
        <item sd="0" x="6"/>
        <item sd="0" m="1" x="204"/>
        <item sd="0" m="1" x="208"/>
        <item sd="0" m="1" x="224"/>
        <item sd="0" m="1" x="230"/>
        <item sd="0" m="1" x="225"/>
        <item sd="0" x="16"/>
        <item sd="0" m="1" x="122"/>
        <item sd="0" m="1" x="197"/>
        <item sd="0" m="1" x="190"/>
        <item sd="0" m="1" x="206"/>
        <item sd="0" m="1" x="168"/>
        <item m="1" x="182"/>
        <item sd="0" m="1" x="146"/>
        <item sd="0" m="1" x="211"/>
        <item sd="0" m="1" x="169"/>
        <item sd="0" m="1" x="196"/>
        <item sd="0" m="1" x="222"/>
        <item sd="0" x="28"/>
        <item sd="0" m="1" x="184"/>
        <item sd="0" m="1" x="212"/>
        <item sd="0" m="1" x="238"/>
        <item sd="0" m="1" x="159"/>
        <item m="1" x="199"/>
        <item sd="0" m="1" x="198"/>
        <item sd="0" m="1" x="233"/>
        <item sd="0" m="1" x="154"/>
        <item m="1" x="221"/>
        <item sd="0" m="1" x="131"/>
        <item m="1" x="177"/>
        <item m="1" x="215"/>
        <item m="1" x="147"/>
        <item x="47"/>
        <item x="48"/>
        <item x="49"/>
        <item m="1" x="237"/>
        <item x="51"/>
        <item x="52"/>
        <item x="50"/>
        <item x="53"/>
        <item x="54"/>
        <item x="55"/>
        <item x="56"/>
        <item x="57"/>
        <item m="1" x="228"/>
        <item x="59"/>
        <item x="58"/>
        <item x="60"/>
        <item x="63"/>
        <item x="61"/>
        <item x="62"/>
        <item x="64"/>
        <item m="1" x="119"/>
        <item m="1" x="172"/>
        <item x="65"/>
        <item x="67"/>
        <item x="66"/>
        <item x="68"/>
        <item x="69"/>
        <item x="70"/>
        <item x="71"/>
        <item m="1" x="202"/>
        <item m="1" x="134"/>
        <item x="72"/>
        <item x="75"/>
        <item x="73"/>
        <item x="76"/>
        <item m="1" x="139"/>
        <item m="1" x="124"/>
        <item x="78"/>
        <item x="74"/>
        <item m="1" x="194"/>
        <item m="1" x="110"/>
        <item x="80"/>
        <item m="1" x="126"/>
        <item m="1" x="121"/>
        <item m="1" x="189"/>
        <item x="77"/>
        <item m="1" x="231"/>
        <item x="81"/>
        <item x="82"/>
        <item x="83"/>
        <item m="1" x="234"/>
        <item m="1" x="178"/>
        <item x="84"/>
        <item m="1" x="150"/>
        <item x="79"/>
        <item x="98"/>
        <item m="1" x="153"/>
        <item x="85"/>
        <item m="1" x="200"/>
        <item x="87"/>
        <item x="88"/>
        <item x="89"/>
        <item x="90"/>
        <item x="91"/>
        <item m="1" x="158"/>
        <item m="1" x="115"/>
        <item x="92"/>
        <item x="93"/>
        <item m="1" x="118"/>
        <item m="1" x="117"/>
        <item m="1" x="116"/>
        <item x="94"/>
        <item m="1" x="120"/>
        <item m="1" x="111"/>
        <item x="97"/>
        <item x="104"/>
        <item x="96"/>
        <item m="1" x="112"/>
        <item m="1" x="114"/>
        <item x="100"/>
        <item x="101"/>
        <item m="1" x="109"/>
        <item x="102"/>
        <item m="1" x="113"/>
        <item x="103"/>
        <item x="99"/>
        <item x="95"/>
        <item x="107"/>
        <item x="105"/>
        <item x="108"/>
        <item x="106"/>
        <item t="default"/>
      </items>
    </pivotField>
    <pivotField axis="axisRow" showAll="0" sortType="ascending">
      <items count="1071">
        <item h="1" sd="0" x="60"/>
        <item h="1" sd="0" x="149"/>
        <item h="1" x="755"/>
        <item h="1" sd="0" m="1" x="841"/>
        <item h="1" sd="0" x="724"/>
        <item h="1" sd="0" m="1" x="913"/>
        <item h="1" sd="0" x="572"/>
        <item h="1" sd="0" m="1" x="1011"/>
        <item h="1" sd="0" m="1" x="854"/>
        <item h="1" sd="0" x="464"/>
        <item h="1" sd="0" m="1" x="875"/>
        <item h="1" x="756"/>
        <item h="1" sd="0" x="18"/>
        <item h="1" sd="0" x="288"/>
        <item h="1" sd="0" m="1" x="1052"/>
        <item h="1" sd="0" x="146"/>
        <item h="1" sd="0" x="179"/>
        <item h="1" sd="0" x="490"/>
        <item h="1" sd="0" x="673"/>
        <item h="1" sd="0" m="1" x="1049"/>
        <item h="1" sd="0" x="641"/>
        <item h="1" sd="0" x="623"/>
        <item h="1" x="811"/>
        <item h="1" sd="0" x="100"/>
        <item h="1" sd="0" x="606"/>
        <item h="1" sd="0" m="1" x="860"/>
        <item h="1" sd="0" m="1" x="1015"/>
        <item h="1" sd="0" x="137"/>
        <item h="1" sd="0" m="1" x="997"/>
        <item h="1" sd="0" x="231"/>
        <item h="1" sd="0" m="1" x="831"/>
        <item sd="0" x="758"/>
        <item h="1" sd="0" m="1" x="1002"/>
        <item h="1" sd="0" m="1" x="892"/>
        <item h="1" sd="0" x="363"/>
        <item h="1" sd="0" x="510"/>
        <item sd="0" x="563"/>
        <item h="1" sd="0" x="651"/>
        <item h="1" x="736"/>
        <item h="1" sd="0" x="375"/>
        <item h="1" sd="0" x="379"/>
        <item h="1" sd="0" m="1" x="889"/>
        <item h="1" sd="0" x="718"/>
        <item h="1" sd="0" m="1" x="867"/>
        <item h="1" sd="0" m="1" x="92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52"/>
        <item h="1" sd="0" x="325"/>
        <item h="1" sd="0" x="481"/>
        <item h="1" sd="0" m="1" x="1053"/>
        <item h="1" sd="0" m="1" x="950"/>
        <item h="1" sd="0" x="528"/>
        <item h="1" sd="0" x="630"/>
        <item h="1" sd="0" x="223"/>
        <item h="1" sd="0" m="1" x="843"/>
        <item h="1" sd="0" x="239"/>
        <item h="1" sd="0" x="521"/>
        <item h="1" sd="0" x="135"/>
        <item h="1" sd="0" x="140"/>
        <item h="1" sd="0" x="479"/>
        <item h="1" sd="0" m="1" x="1026"/>
        <item h="1" sd="0" m="1" x="956"/>
        <item h="1" sd="0" x="219"/>
        <item h="1" sd="0" m="1" x="1065"/>
        <item h="1" sd="0" x="562"/>
        <item h="1" x="743"/>
        <item h="1" x="760"/>
        <item h="1" sd="0" x="711"/>
        <item h="1" sd="0" x="683"/>
        <item h="1" x="805"/>
        <item h="1" sd="0" x="93"/>
        <item h="1" sd="0" m="1" x="1023"/>
        <item h="1" sd="0" x="399"/>
        <item h="1" sd="0" x="222"/>
        <item h="1" sd="0" m="1" x="856"/>
        <item h="1" sd="0" x="337"/>
        <item h="1" sd="0" x="207"/>
        <item h="1" sd="0" x="517"/>
        <item h="1" sd="0" x="489"/>
        <item h="1" sd="0" x="184"/>
        <item h="1" sd="0" x="152"/>
        <item h="1" sd="0" m="1" x="1036"/>
        <item h="1" sd="0" x="40"/>
        <item h="1" sd="0" x="281"/>
        <item h="1" sd="0" x="170"/>
        <item h="1" x="803"/>
        <item h="1" sd="0" x="317"/>
        <item h="1" sd="0" x="358"/>
        <item h="1" sd="0" x="214"/>
        <item h="1" sd="0" x="370"/>
        <item h="1" sd="0" x="378"/>
        <item h="1" sd="0" x="279"/>
        <item h="1" sd="0" m="1" x="893"/>
        <item h="1" sd="0" x="156"/>
        <item h="1" sd="0" x="700"/>
        <item h="1" sd="0" x="639"/>
        <item h="1" sd="0" x="253"/>
        <item h="1" sd="0" m="1" x="1012"/>
        <item h="1" sd="0" x="442"/>
        <item h="1" sd="0" m="1" x="822"/>
        <item h="1" sd="0" x="409"/>
        <item h="1" sd="0" x="365"/>
        <item h="1" sd="0" m="1" x="874"/>
        <item h="1" sd="0" m="1" x="839"/>
        <item sd="0" x="666"/>
        <item h="1" sd="0" x="556"/>
        <item h="1" sd="0" x="383"/>
        <item h="1" sd="0" x="259"/>
        <item h="1" sd="0" x="463"/>
        <item h="1" sd="0" x="252"/>
        <item h="1" sd="0" x="643"/>
        <item h="1" sd="0" x="537"/>
        <item h="1" sd="0" m="1" x="955"/>
        <item h="1" sd="0" x="577"/>
        <item h="1" sd="0" x="597"/>
        <item h="1" sd="0" x="12"/>
        <item h="1" sd="0" x="571"/>
        <item h="1" sd="0" m="1" x="1025"/>
        <item h="1" sd="0" x="569"/>
        <item h="1" sd="0" x="352"/>
        <item h="1" sd="0" x="218"/>
        <item h="1" sd="0" x="371"/>
        <item h="1" sd="0" x="224"/>
        <item h="1" sd="0" x="63"/>
        <item h="1" sd="0" x="8"/>
        <item h="1" sd="0" x="102"/>
        <item h="1" sd="0" m="1" x="861"/>
        <item h="1" sd="0" m="1" x="1055"/>
        <item h="1" sd="0" x="550"/>
        <item h="1" sd="0" x="319"/>
        <item h="1" sd="0" m="1" x="866"/>
        <item h="1" sd="0" m="1" x="1066"/>
        <item h="1" sd="0" x="386"/>
        <item h="1" sd="0" x="634"/>
        <item h="1" sd="0" x="31"/>
        <item h="1" sd="0" x="55"/>
        <item h="1" sd="0" x="227"/>
        <item h="1" sd="0" x="453"/>
        <item h="1" sd="0" x="356"/>
        <item h="1" x="801"/>
        <item h="1" sd="0" x="161"/>
        <item h="1" sd="0" x="153"/>
        <item h="1" sd="0" x="653"/>
        <item h="1" sd="0" x="553"/>
        <item h="1" sd="0" x="704"/>
        <item h="1" sd="0" m="1" x="940"/>
        <item h="1" sd="0" x="133"/>
        <item h="1" sd="0" m="1" x="847"/>
        <item h="1" sd="0" m="1" x="840"/>
        <item h="1" sd="0" m="1" x="1041"/>
        <item h="1" sd="0" x="668"/>
        <item h="1" x="762"/>
        <item h="1" sd="0" x="681"/>
        <item h="1" sd="0" x="685"/>
        <item h="1" sd="0" x="46"/>
        <item h="1" sd="0" x="374"/>
        <item h="1" sd="0" m="1" x="849"/>
        <item h="1" sd="0" x="423"/>
        <item h="1" sd="0" x="574"/>
        <item h="1" sd="0" x="367"/>
        <item h="1" sd="0" x="270"/>
        <item h="1" sd="0" m="1" x="930"/>
        <item h="1" sd="0" m="1" x="895"/>
        <item h="1" sd="0" x="427"/>
        <item h="1" sd="0" x="411"/>
        <item h="1" sd="0" x="465"/>
        <item h="1" sd="0" m="1" x="931"/>
        <item h="1" sd="0" m="1" x="911"/>
        <item h="1" sd="0" m="1" x="1022"/>
        <item h="1" sd="0" m="1" x="965"/>
        <item h="1" sd="0" m="1" x="927"/>
        <item h="1" sd="0" x="366"/>
        <item h="1" sd="0" x="437"/>
        <item h="1" sd="0" x="506"/>
        <item h="1" sd="0" x="632"/>
        <item h="1" sd="0" m="1" x="941"/>
        <item h="1" sd="0" x="567"/>
        <item h="1" sd="0" x="665"/>
        <item h="1" x="797"/>
        <item h="1" sd="0" x="534"/>
        <item h="1" sd="0" x="456"/>
        <item h="1" sd="0" x="318"/>
        <item h="1" sd="0" m="1" x="888"/>
        <item h="1" x="800"/>
        <item h="1" sd="0" x="697"/>
        <item h="1" sd="0" x="312"/>
        <item h="1" sd="0" x="273"/>
        <item h="1" sd="0" x="428"/>
        <item h="1" sd="0" x="519"/>
        <item h="1" sd="0" m="1" x="987"/>
        <item h="1" sd="0" x="396"/>
        <item h="1" x="751"/>
        <item h="1" sd="0" x="605"/>
        <item h="1" sd="0" x="402"/>
        <item h="1" sd="0" x="710"/>
        <item h="1" sd="0" x="201"/>
        <item h="1" sd="0" m="1" x="915"/>
        <item h="1" x="779"/>
        <item h="1" sd="0" x="160"/>
        <item h="1" sd="0" x="443"/>
        <item h="1" sd="0" m="1" x="1019"/>
        <item h="1" sd="0" m="1" x="979"/>
        <item h="1" sd="0" m="1" x="873"/>
        <item h="1" x="746"/>
        <item h="1" sd="0" x="451"/>
        <item h="1" sd="0" x="538"/>
        <item h="1" sd="0" x="414"/>
        <item h="1" sd="0" x="413"/>
        <item h="1" sd="0" x="277"/>
        <item h="1" sd="0" x="467"/>
        <item h="1" sd="0" m="1" x="973"/>
        <item h="1" sd="0" x="225"/>
        <item h="1" sd="0" m="1" x="845"/>
        <item h="1" sd="0" m="1" x="848"/>
        <item h="1" sd="0" x="522"/>
        <item h="1" x="814"/>
        <item h="1" sd="0" x="468"/>
        <item h="1" sd="0" x="539"/>
        <item h="1" x="804"/>
        <item h="1" sd="0" x="633"/>
        <item h="1" sd="0" m="1" x="859"/>
        <item h="1" sd="0" x="292"/>
        <item h="1" sd="0" x="15"/>
        <item h="1" sd="0" m="1" x="886"/>
        <item h="1" sd="0" m="1" x="901"/>
        <item h="1" sd="0" x="662"/>
        <item h="1" sd="0" x="0"/>
        <item h="1" sd="0" x="232"/>
        <item h="1" sd="0" x="679"/>
        <item h="1" sd="0" x="213"/>
        <item h="1" sd="0" m="1" x="1021"/>
        <item h="1" sd="0" x="316"/>
        <item h="1" x="749"/>
        <item h="1" sd="0" x="702"/>
        <item h="1" sd="0" x="513"/>
        <item h="1" sd="0" x="436"/>
        <item h="1" sd="0" x="449"/>
        <item h="1" sd="0" m="1" x="830"/>
        <item h="1" sd="0" x="291"/>
        <item h="1" x="739"/>
        <item h="1" sd="0" x="391"/>
        <item h="1" sd="0" x="333"/>
        <item h="1" x="793"/>
        <item h="1" x="787"/>
        <item sd="0" x="339"/>
        <item h="1" sd="0" x="275"/>
        <item h="1" sd="0" m="1" x="862"/>
        <item sd="0" x="174"/>
        <item h="1" sd="0" x="171"/>
        <item h="1" sd="0" x="233"/>
        <item h="1" sd="0" x="78"/>
        <item h="1" sd="0" m="1" x="921"/>
        <item h="1" sd="0" x="236"/>
        <item h="1" sd="0" x="58"/>
        <item h="1" sd="0" m="1" x="990"/>
        <item h="1" sd="0" x="474"/>
        <item h="1" sd="0" x="511"/>
        <item h="1" sd="0" x="408"/>
        <item h="1" x="812"/>
        <item h="1" sd="0" x="587"/>
        <item h="1" sd="0" x="240"/>
        <item h="1" sd="0" m="1" x="855"/>
        <item h="1" sd="0" x="182"/>
        <item h="1" x="806"/>
        <item h="1" sd="0" x="307"/>
        <item h="1" sd="0" x="782"/>
        <item h="1" sd="0" x="648"/>
        <item h="1" x="776"/>
        <item h="1" sd="0" x="290"/>
        <item h="1" sd="0" m="1" x="947"/>
        <item h="1" sd="0" m="1" x="1008"/>
        <item h="1" sd="0" x="636"/>
        <item h="1" sd="0" x="499"/>
        <item h="1" sd="0" x="447"/>
        <item h="1" sd="0" x="132"/>
        <item h="1" sd="0" x="56"/>
        <item h="1" sd="0" x="126"/>
        <item h="1" sd="0" x="22"/>
        <item h="1" sd="0" x="187"/>
        <item h="1" sd="0" m="1" x="836"/>
        <item h="1" sd="0" m="1" x="1039"/>
        <item h="1" sd="0" m="1" x="842"/>
        <item h="1" sd="0" x="11"/>
        <item h="1" sd="0" x="670"/>
        <item h="1" sd="0" x="353"/>
        <item h="1" sd="0" x="542"/>
        <item h="1" sd="0" m="1" x="926"/>
        <item h="1" sd="0" x="124"/>
        <item h="1" sd="0" x="646"/>
        <item h="1" sd="0" m="1" x="1069"/>
        <item h="1" sd="0" x="77"/>
        <item h="1" sd="0" m="1" x="951"/>
        <item h="1" sd="0" x="435"/>
        <item h="1" sd="0" x="92"/>
        <item h="1" sd="0" x="35"/>
        <item h="1" sd="0" x="196"/>
        <item h="1" sd="0" m="1" x="1048"/>
        <item h="1" sd="0" x="1"/>
        <item h="1" sd="0" x="180"/>
        <item h="1" sd="0" x="430"/>
        <item h="1" sd="0" x="285"/>
        <item h="1" x="747"/>
        <item h="1" sd="0" x="581"/>
        <item h="1" sd="0" m="1" x="968"/>
        <item h="1" sd="0" x="42"/>
        <item h="1" sd="0" x="469"/>
        <item h="1" sd="0" x="440"/>
        <item h="1" sd="0" m="1" x="989"/>
        <item h="1" sd="0" m="1" x="959"/>
        <item h="1" sd="0" m="1" x="976"/>
        <item h="1" sd="0" m="1" x="909"/>
        <item h="1" sd="0" x="84"/>
        <item h="1" sd="0" x="106"/>
        <item h="1" sd="0" x="727"/>
        <item h="1" sd="0" m="1" x="821"/>
        <item h="1" sd="0" x="526"/>
        <item h="1" sd="0" x="592"/>
        <item h="1" sd="0" x="484"/>
        <item h="1" sd="0" x="336"/>
        <item h="1" sd="0" x="659"/>
        <item h="1" sd="0" x="669"/>
        <item h="1" sd="0" m="1" x="982"/>
        <item h="1" sd="0" x="560"/>
        <item h="1" sd="0" x="714"/>
        <item sd="0" x="709"/>
        <item h="1" x="795"/>
        <item sd="0" x="599"/>
        <item h="1" sd="0" m="1" x="823"/>
        <item h="1" sd="0" m="1" x="818"/>
        <item h="1" sd="0" m="1" x="969"/>
        <item h="1" sd="0" m="1" x="851"/>
        <item h="1" sd="0" x="515"/>
        <item h="1" sd="0" x="715"/>
        <item h="1" sd="0" x="677"/>
        <item h="1" sd="0" x="698"/>
        <item h="1" sd="0" m="1" x="999"/>
        <item h="1" x="783"/>
        <item h="1" x="802"/>
        <item h="1" sd="0" m="1" x="852"/>
        <item h="1" sd="0" x="16"/>
        <item h="1" sd="0" m="1" x="934"/>
        <item h="1" sd="0" x="407"/>
        <item h="1" sd="0" x="603"/>
        <item h="1" sd="0" m="1" x="978"/>
        <item h="1" sd="0" m="1" x="891"/>
        <item h="1" sd="0" x="280"/>
        <item h="1" sd="0" x="104"/>
        <item h="1" sd="0" x="332"/>
        <item h="1" sd="0" m="1" x="914"/>
        <item h="1" sd="0" x="348"/>
        <item h="1" sd="0" x="23"/>
        <item sd="0" x="693"/>
        <item h="1" sd="0" m="1" x="86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59"/>
        <item h="1" sd="0" m="1" x="1034"/>
        <item h="1" sd="0" x="87"/>
        <item h="1" sd="0" x="501"/>
        <item h="1" sd="0" x="690"/>
        <item h="1" sd="0" x="450"/>
        <item h="1" sd="0" x="33"/>
        <item h="1" sd="0" x="19"/>
        <item h="1" sd="0" x="389"/>
        <item h="1" sd="0" m="1" x="825"/>
        <item h="1" sd="0" x="403"/>
        <item h="1" sd="0" x="20"/>
        <item h="1" sd="0" m="1" x="837"/>
        <item h="1" sd="0" x="584"/>
        <item h="1" sd="0" x="96"/>
        <item h="1" sd="0" x="555"/>
        <item h="1" sd="0" x="438"/>
        <item h="1" sd="0" m="1" x="864"/>
        <item h="1" sd="0" m="1" x="1051"/>
        <item h="1" sd="0" m="1" x="1028"/>
        <item h="1" sd="0" m="1" x="902"/>
        <item h="1" sd="0" x="588"/>
        <item h="1" sd="0" x="120"/>
        <item h="1" sd="0" x="590"/>
        <item h="1" sd="0" x="131"/>
        <item h="1" sd="0" x="119"/>
        <item h="1" sd="0" m="1" x="980"/>
        <item h="1" sd="0" m="1" x="945"/>
        <item h="1" sd="0" m="1" x="971"/>
        <item h="1" sd="0" m="1" x="835"/>
        <item h="1" sd="0" m="1" x="957"/>
        <item h="1" sd="0" x="228"/>
        <item h="1" sd="0" x="39"/>
        <item h="1" sd="0" x="619"/>
        <item h="1" sd="0" x="108"/>
        <item h="1" sd="0" x="24"/>
        <item h="1" x="729"/>
        <item h="1" sd="0" x="139"/>
        <item h="1" sd="0" x="393"/>
        <item h="1" sd="0" m="1" x="1038"/>
        <item h="1" sd="0" x="613"/>
        <item h="1" sd="0" x="17"/>
        <item h="1" sd="0" x="461"/>
        <item h="1" x="742"/>
        <item h="1" x="799"/>
        <item h="1" x="768"/>
        <item h="1" sd="0" x="441"/>
        <item h="1" sd="0" x="248"/>
        <item h="1" sd="0" x="48"/>
        <item h="1" sd="0" m="1" x="953"/>
        <item h="1" sd="0" m="1" x="1013"/>
        <item h="1" sd="0" x="134"/>
        <item h="1" sd="0" x="596"/>
        <item h="1" sd="0" m="1" x="923"/>
        <item h="1" sd="0" x="69"/>
        <item h="1" x="788"/>
        <item h="1" sd="0" x="654"/>
        <item h="1" sd="0" m="1" x="986"/>
        <item h="1" sd="0" x="34"/>
        <item h="1" sd="0" x="206"/>
        <item h="1" sd="0" m="1" x="1054"/>
        <item h="1" sd="0" m="1" x="929"/>
        <item h="1" sd="0" m="1" x="948"/>
        <item h="1" sd="0" m="1" x="890"/>
        <item h="1" x="786"/>
        <item h="1" sd="0" x="268"/>
        <item h="1" sd="0" x="376"/>
        <item h="1" sd="0" x="331"/>
        <item h="1" sd="0" m="1" x="882"/>
        <item h="1" sd="0" x="360"/>
        <item h="1" sd="0" m="1" x="1029"/>
        <item h="1" sd="0" x="89"/>
        <item h="1" sd="0" x="355"/>
        <item sd="0" x="642"/>
        <item h="1" sd="0" m="1" x="928"/>
        <item h="1" sd="0" x="168"/>
        <item h="1" sd="0" m="1" x="826"/>
        <item h="1" sd="0" m="1" x="819"/>
        <item h="1" sd="0" x="473"/>
        <item h="1" sd="0" x="272"/>
        <item h="1" sd="0" x="523"/>
        <item h="1" sd="0" x="51"/>
        <item h="1" sd="0" x="190"/>
        <item h="1" sd="0" x="625"/>
        <item h="1" sd="0" x="50"/>
        <item h="1" sd="0" x="79"/>
        <item h="1" sd="0" x="32"/>
        <item h="1" sd="0" m="1" x="1016"/>
        <item h="1" sd="0" x="667"/>
        <item h="1" sd="0" x="188"/>
        <item h="1" x="789"/>
        <item h="1" x="764"/>
        <item h="1" sd="0" x="110"/>
        <item h="1" sd="0" m="1" x="1035"/>
        <item h="1" x="775"/>
        <item h="1" sd="0" m="1" x="1032"/>
        <item h="1" sd="0" m="1" x="938"/>
        <item h="1" sd="0" m="1" x="884"/>
        <item h="1" sd="0" m="1" x="933"/>
        <item h="1" sd="0" m="1" x="905"/>
        <item h="1" sd="0" x="226"/>
        <item h="1" sd="0" x="57"/>
        <item h="1" sd="0" m="1" x="936"/>
        <item h="1" sd="0" x="530"/>
        <item h="1" sd="0" x="554"/>
        <item h="1" x="734"/>
        <item h="1" sd="0" x="340"/>
        <item h="1" sd="0" x="604"/>
        <item h="1" sd="0" x="265"/>
        <item h="1" sd="0" x="448"/>
        <item h="1" sd="0" x="628"/>
        <item h="1" x="770"/>
        <item h="1" sd="0" m="1" x="974"/>
        <item h="1" sd="0" x="294"/>
        <item h="1" sd="0" m="1" x="963"/>
        <item h="1" sd="0" x="585"/>
        <item h="1" sd="0" x="583"/>
        <item h="1" sd="0" x="62"/>
        <item h="1" sd="0" x="295"/>
        <item h="1" sd="0" x="3"/>
        <item h="1" sd="0" x="151"/>
        <item h="1" sd="0" x="415"/>
        <item h="1" sd="0" x="503"/>
        <item h="1" sd="0" x="210"/>
        <item h="1" sd="0" x="54"/>
        <item h="1" sd="0" m="1" x="994"/>
        <item h="1" sd="0" m="1" x="977"/>
        <item h="1" sd="0" x="387"/>
        <item h="1" sd="0" m="1" x="838"/>
        <item h="1" sd="0" x="323"/>
        <item h="1" sd="0" x="713"/>
        <item h="1" sd="0" x="678"/>
        <item h="1" sd="0" m="1" x="871"/>
        <item h="1" sd="0" x="75"/>
        <item h="1" sd="0" x="476"/>
        <item h="1" sd="0" x="527"/>
        <item h="1" sd="0" m="1" x="900"/>
        <item h="1" sd="0" x="186"/>
        <item h="1" sd="0" x="486"/>
        <item h="1" sd="0" x="674"/>
        <item h="1" sd="0" x="429"/>
        <item h="1" sd="0" x="361"/>
        <item h="1" sd="0" x="368"/>
        <item sd="0" x="721"/>
        <item sd="0" x="766"/>
        <item h="1" sd="0" x="327"/>
        <item h="1" sd="0" x="195"/>
        <item h="1" sd="0" x="687"/>
        <item h="1" x="774"/>
        <item h="1" sd="0" x="566"/>
        <item h="1" sd="0" m="1" x="967"/>
        <item h="1" sd="0" m="1" x="1007"/>
        <item h="1" sd="0" x="123"/>
        <item h="1" sd="0" x="497"/>
        <item sd="0" x="719"/>
        <item h="1" sd="0" m="1" x="897"/>
        <item h="1" sd="0" x="194"/>
        <item h="1" sd="0" x="557"/>
        <item h="1" sd="0" x="663"/>
        <item h="1" sd="0" x="121"/>
        <item h="1" x="772"/>
        <item h="1" sd="0" x="53"/>
        <item h="1" sd="0" x="472"/>
        <item h="1" sd="0" x="549"/>
        <item h="1" sd="0" x="565"/>
        <item h="1" sd="0" m="1" x="1024"/>
        <item h="1" m="1" x="949"/>
        <item h="1" sd="0" x="278"/>
        <item h="1" x="750"/>
        <item h="1" sd="0" x="212"/>
        <item h="1" sd="0" m="1" x="906"/>
        <item h="1" sd="0" m="1" x="1009"/>
        <item h="1" sd="0" m="1" x="1000"/>
        <item h="1" sd="0" x="631"/>
        <item h="1" sd="0" m="1" x="1067"/>
        <item h="1" sd="0" m="1" x="853"/>
        <item h="1" sd="0" x="675"/>
        <item h="1" sd="0" m="1" x="1061"/>
        <item h="1" sd="0" x="691"/>
        <item h="1" sd="0" x="117"/>
        <item h="1" sd="0" x="111"/>
        <item h="1" x="796"/>
        <item h="1" sd="0" x="671"/>
        <item h="1" sd="0" x="502"/>
        <item h="1" sd="0" x="417"/>
        <item h="1" sd="0" x="81"/>
        <item h="1" sd="0" x="7"/>
        <item h="1" sd="0" x="235"/>
        <item h="1" sd="0" x="434"/>
        <item h="1" sd="0" x="287"/>
        <item h="1" sd="0" m="1" x="998"/>
        <item h="1" sd="0" m="1" x="1045"/>
        <item h="1" sd="0" x="491"/>
        <item h="1" sd="0" x="722"/>
        <item h="1" sd="0" x="2"/>
        <item h="1" sd="0" x="637"/>
        <item h="1" sd="0" m="1" x="1060"/>
        <item h="1" sd="0" m="1" x="919"/>
        <item h="1" sd="0" x="692"/>
        <item h="1" sd="0" x="536"/>
        <item h="1" sd="0" x="163"/>
        <item h="1" sd="0" x="431"/>
        <item h="1" sd="0" m="1" x="992"/>
        <item h="1" sd="0" x="650"/>
        <item h="1" sd="0" x="680"/>
        <item h="1" sd="0" x="478"/>
        <item h="1" sd="0" x="602"/>
        <item h="1" sd="0" m="1" x="879"/>
        <item h="1" sd="0" x="445"/>
        <item h="1" sd="0" m="1" x="865"/>
        <item h="1" sd="0" m="1" x="1068"/>
        <item h="1" sd="0" m="1" x="832"/>
        <item h="1" sd="0" m="1" x="829"/>
        <item h="1" sd="0" x="130"/>
        <item h="1" sd="0" x="88"/>
        <item h="1" sd="0" m="1" x="1063"/>
        <item h="1" sd="0" x="204"/>
        <item h="1" sd="0" x="72"/>
        <item h="1" sd="0" x="73"/>
        <item h="1" sd="0" x="28"/>
        <item h="1" sd="0" x="47"/>
        <item h="1" sd="0" x="181"/>
        <item h="1" sd="0" x="26"/>
        <item h="1" sd="0" x="86"/>
        <item h="1" sd="0" x="230"/>
        <item h="1" sd="0" m="1" x="935"/>
        <item h="1" sd="0" m="1" x="918"/>
        <item h="1" x="737"/>
        <item h="1" sd="0" m="1" x="95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0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78"/>
        <item h="1" sd="0" x="359"/>
        <item h="1" sd="0" m="1" x="1058"/>
        <item h="1" sd="0" x="425"/>
        <item h="1" sd="0" x="269"/>
        <item h="1" sd="0" x="215"/>
        <item h="1" sd="0" x="349"/>
        <item h="1" sd="0" x="283"/>
        <item h="1" sd="0" x="185"/>
        <item h="1" sd="0" x="460"/>
        <item h="1" sd="0" x="220"/>
        <item h="1" x="807"/>
        <item h="1" sd="0" x="703"/>
        <item h="1" sd="0" x="598"/>
        <item h="1" sd="0" x="644"/>
        <item h="1" x="753"/>
        <item h="1" sd="0" x="624"/>
        <item h="1" sd="0" x="547"/>
        <item h="1" sd="0" m="1" x="1046"/>
        <item h="1" sd="0" m="1" x="824"/>
        <item h="1" sd="0" x="4"/>
        <item h="1" sd="0" x="377"/>
        <item h="1" x="808"/>
        <item h="1" sd="0" x="262"/>
        <item h="1" sd="0" x="454"/>
        <item h="1" sd="0" x="326"/>
        <item h="1" sd="0" x="173"/>
        <item h="1" sd="0" x="200"/>
        <item h="1" x="809"/>
        <item h="1" x="785"/>
        <item h="1" sd="0" m="1" x="863"/>
        <item h="1" sd="0" x="725"/>
        <item h="1" x="798"/>
        <item h="1" sd="0" x="495"/>
        <item h="1" sd="0" x="345"/>
        <item h="1" sd="0" x="717"/>
        <item h="1" sd="0" x="568"/>
        <item h="1" sd="0" x="640"/>
        <item h="1" sd="0" x="482"/>
        <item h="1" sd="0" x="726"/>
        <item h="1" sd="0" x="30"/>
        <item h="1" sd="0" m="1" x="995"/>
        <item h="1" sd="0" x="242"/>
        <item h="1" sd="0" x="591"/>
        <item h="1" sd="0" x="645"/>
        <item h="1" sd="0" m="1" x="925"/>
        <item h="1" sd="0" m="1" x="833"/>
        <item h="1" sd="0" x="694"/>
        <item h="1" sd="0" x="470"/>
        <item h="1" sd="0" x="243"/>
        <item h="1" sd="0" m="1" x="1040"/>
        <item h="1" sd="0" x="622"/>
        <item h="1" sd="0" x="398"/>
        <item h="1" sd="0" m="1" x="872"/>
        <item h="1" sd="0" m="1" x="1043"/>
        <item h="1" sd="0" m="1" x="943"/>
        <item h="1" sd="0" x="551"/>
        <item h="1" sd="0" x="303"/>
        <item h="1" sd="0" x="532"/>
        <item h="1" sd="0" x="37"/>
        <item h="1" sd="0" x="357"/>
        <item h="1" sd="0" x="487"/>
        <item h="1" sd="0" x="658"/>
        <item h="1" sd="0" x="686"/>
        <item h="1" sd="0" x="512"/>
        <item h="1" x="780"/>
        <item h="1" sd="0" m="1" x="937"/>
        <item h="1" sd="0" m="1" x="988"/>
        <item h="1" sd="0" x="115"/>
        <item h="1" sd="0" m="1" x="1037"/>
        <item h="1" sd="0" m="1" x="844"/>
        <item h="1" sd="0" x="324"/>
        <item sd="0" x="518"/>
        <item h="1" sd="0" m="1" x="907"/>
        <item h="1" sd="0" x="128"/>
        <item h="1" sd="0" x="520"/>
        <item h="1" sd="0" m="1" x="1044"/>
        <item h="1" sd="0" m="1" x="1020"/>
        <item h="1" sd="0" x="255"/>
        <item h="1" sd="0" x="199"/>
        <item h="1" sd="0" x="329"/>
        <item h="1" sd="0" x="297"/>
        <item h="1" sd="0" x="310"/>
        <item h="1" x="741"/>
        <item h="1" sd="0" x="83"/>
        <item h="1" sd="0" m="1" x="944"/>
        <item h="1" sd="0" x="600"/>
        <item h="1" sd="0" m="1" x="827"/>
        <item h="1" sd="0" x="80"/>
        <item h="1" sd="0" m="1" x="896"/>
        <item h="1" sd="0" m="1" x="1033"/>
        <item h="1" sd="0" x="97"/>
        <item h="1" sd="0" x="564"/>
        <item h="1" sd="0" x="289"/>
        <item h="1" sd="0" m="1" x="983"/>
        <item h="1" sd="0" x="116"/>
        <item h="1" sd="0" x="209"/>
        <item h="1" sd="0" x="452"/>
        <item h="1" sd="0" x="684"/>
        <item h="1" sd="0" x="198"/>
        <item h="1" sd="0" x="401"/>
        <item h="1" sd="0" x="656"/>
        <item h="1" sd="0" x="150"/>
        <item h="1" sd="0" x="136"/>
        <item h="1" sd="0" m="1" x="924"/>
        <item h="1" sd="0" x="676"/>
        <item h="1" sd="0" m="1" x="857"/>
        <item h="1" sd="0" x="109"/>
        <item h="1" sd="0" x="397"/>
        <item sd="0" x="664"/>
        <item h="1" sd="0" x="498"/>
        <item h="1" sd="0" x="706"/>
        <item h="1" sd="0" x="649"/>
        <item h="1" sd="0" x="514"/>
        <item h="1" sd="0" x="558"/>
        <item h="1" sd="0" x="524"/>
        <item h="1" sd="0" m="1" x="903"/>
        <item h="1" sd="0" x="660"/>
        <item h="1" sd="0" m="1" x="1004"/>
        <item h="1" x="334"/>
        <item sd="0" x="757"/>
        <item h="1" sd="0" x="728"/>
        <item h="1" sd="0" x="284"/>
        <item h="1" sd="0" x="296"/>
        <item h="1" sd="0" x="211"/>
        <item h="1" sd="0" x="582"/>
        <item h="1" sd="0" x="45"/>
        <item h="1" sd="0" m="1" x="984"/>
        <item h="1" sd="0" m="1" x="975"/>
        <item h="1" sd="0" x="507"/>
        <item h="1" sd="0" x="155"/>
        <item h="1" sd="0" m="1" x="1005"/>
        <item h="1" sd="0" x="61"/>
        <item h="1" sd="0" x="129"/>
        <item h="1" sd="0" x="105"/>
        <item h="1" sd="0" x="614"/>
        <item sd="0" x="716"/>
        <item h="1" sd="0" m="1" x="850"/>
        <item h="1" sd="0" x="157"/>
        <item h="1" sd="0" x="14"/>
        <item h="1" sd="0" x="43"/>
        <item h="1" sd="0" x="250"/>
        <item h="1" sd="0" x="238"/>
        <item h="1" sd="0" x="103"/>
        <item h="1" sd="0" x="385"/>
        <item h="1" sd="0" x="70"/>
        <item h="1" sd="0" x="299"/>
        <item h="1" sd="0" x="127"/>
        <item h="1" sd="0" m="1" x="820"/>
        <item h="1" sd="0" x="193"/>
        <item h="1" sd="0" x="147"/>
        <item h="1" sd="0" m="1" x="939"/>
        <item h="1" sd="0" x="548"/>
        <item h="1" sd="0" m="1" x="960"/>
        <item h="1" sd="0" x="610"/>
        <item h="1" sd="0" x="405"/>
        <item sd="0" x="748"/>
        <item h="1" sd="0" m="1" x="894"/>
        <item h="1" m="1" x="876"/>
        <item h="1" x="594"/>
        <item h="1" sd="0" x="99"/>
        <item h="1" sd="0" x="344"/>
        <item h="1" sd="0" x="541"/>
        <item h="1" sd="0" x="689"/>
        <item h="1" x="781"/>
        <item h="1" sd="0" x="612"/>
        <item h="1" sd="0" x="221"/>
        <item h="1" sd="0" x="607"/>
        <item h="1" sd="0" m="1" x="1057"/>
        <item h="1" sd="0" m="1" x="1062"/>
        <item h="1" sd="0" x="271"/>
        <item h="1" sd="0" m="1" x="970"/>
        <item h="1" sd="0" x="166"/>
        <item h="1" sd="0" x="286"/>
        <item sd="0" x="611"/>
        <item h="1" sd="0" x="531"/>
        <item h="1" sd="0" x="621"/>
        <item h="1" sd="0" x="304"/>
        <item h="1" sd="0" m="1" x="932"/>
        <item h="1" sd="0" x="458"/>
        <item h="1" sd="0" x="439"/>
        <item h="1" sd="0" x="543"/>
        <item h="1" sd="0" x="609"/>
        <item h="1" sd="0" x="138"/>
        <item h="1" sd="0" x="41"/>
        <item h="1" sd="0" x="229"/>
        <item h="1" sd="0" x="420"/>
        <item h="1" sd="0" m="1" x="991"/>
        <item h="1" sd="0" x="617"/>
        <item h="1" sd="0" x="71"/>
        <item h="1" sd="0" x="64"/>
        <item h="1" sd="0" x="492"/>
        <item h="1" sd="0" m="1" x="916"/>
        <item h="1" sd="0" m="1" x="910"/>
        <item h="1" x="732"/>
        <item h="1" sd="0" x="432"/>
        <item h="1" x="745"/>
        <item h="1" sd="0" x="540"/>
        <item h="1" sd="0" x="455"/>
        <item h="1" sd="0" x="44"/>
        <item h="1" sd="0" x="114"/>
        <item h="1" sd="0" x="52"/>
        <item h="1" sd="0" x="142"/>
        <item h="1" sd="0" x="579"/>
        <item h="1" sd="0" x="82"/>
        <item h="1" sd="0" x="245"/>
        <item h="1" sd="0" x="457"/>
        <item h="1" sd="0" x="314"/>
        <item h="1" sd="0" m="1" x="1030"/>
        <item h="1" sd="0" x="373"/>
        <item h="1" sd="0" m="1" x="1001"/>
        <item h="1" x="767"/>
        <item h="1" sd="0" x="720"/>
        <item h="1" sd="0" x="418"/>
        <item h="1" sd="0" x="308"/>
        <item h="1" sd="0" m="1" x="961"/>
        <item h="1" sd="0" m="1" x="1027"/>
        <item h="1" sd="0" x="122"/>
        <item h="1" sd="0" x="118"/>
        <item h="1" sd="0" x="661"/>
        <item h="1" sd="0" m="1" x="98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66"/>
        <item h="1" sd="0" x="652"/>
        <item h="1" sd="0" x="647"/>
        <item h="1" sd="0" x="608"/>
        <item h="1" sd="0" x="328"/>
        <item h="1" sd="0" x="350"/>
        <item h="1" sd="0" x="254"/>
        <item h="1" sd="0" x="320"/>
        <item h="1" sd="0" x="620"/>
        <item h="1" sd="0" x="241"/>
        <item h="1" sd="0" x="158"/>
        <item h="1" sd="0" m="1" x="958"/>
        <item h="1" sd="0" x="475"/>
        <item h="1" x="784"/>
        <item h="1" sd="0" x="416"/>
        <item h="1" sd="0" m="1" x="922"/>
        <item h="1" sd="0" m="1" x="1014"/>
        <item h="1" sd="0" m="1" x="828"/>
        <item h="1" sd="0" x="529"/>
        <item h="1" sd="0" m="1" x="816"/>
        <item h="1" sd="0" x="657"/>
        <item h="1" x="740"/>
        <item h="1" sd="0" m="1" x="880"/>
        <item h="1" sd="0" x="143"/>
        <item h="1" sd="0" m="1" x="815"/>
        <item h="1" sd="0" m="1" x="1018"/>
        <item h="1" sd="0" x="276"/>
        <item h="1" sd="0" x="298"/>
        <item h="1" sd="0" x="424"/>
        <item h="1" sd="0" x="696"/>
        <item h="1" sd="0" x="346"/>
        <item h="1" sd="0" x="485"/>
        <item h="1" sd="0" x="306"/>
        <item h="1" sd="0" x="561"/>
        <item h="1" sd="0" m="1" x="104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58"/>
        <item h="1" sd="0" m="1" x="962"/>
        <item h="1" sd="0" x="578"/>
        <item h="1" sd="0" m="1" x="1064"/>
        <item h="1" sd="0" x="552"/>
        <item h="1" sd="0" m="1" x="917"/>
        <item h="1" sd="0" m="1" x="899"/>
        <item h="1" sd="0" m="1" x="898"/>
        <item h="1" sd="0" x="382"/>
        <item h="1" sd="0" x="90"/>
        <item h="1" sd="0" x="390"/>
        <item h="1" sd="0" x="202"/>
        <item h="1" sd="0" x="67"/>
        <item h="1" sd="0" m="1" x="993"/>
        <item h="1" sd="0" x="701"/>
        <item h="1" sd="0" x="65"/>
        <item h="1" sd="0" x="247"/>
        <item h="1" sd="0" m="1" x="869"/>
        <item h="1" sd="0" x="712"/>
        <item h="1" sd="0" x="216"/>
        <item h="1" sd="0" m="1" x="881"/>
        <item h="1" sd="0" x="141"/>
        <item h="1" sd="0" x="177"/>
        <item h="1" sd="0" x="305"/>
        <item h="1" sd="0" m="1" x="877"/>
        <item h="1" sd="0" x="426"/>
        <item h="1" sd="0" x="404"/>
        <item sd="0" x="655"/>
        <item h="1" x="738"/>
        <item h="1" sd="0" x="400"/>
        <item h="1" sd="0" x="347"/>
        <item h="1" sd="0" m="1" x="1056"/>
        <item h="1" sd="0" m="1" x="942"/>
        <item h="1" sd="0" x="293"/>
        <item h="1" sd="0" x="148"/>
        <item h="1" sd="0" x="354"/>
        <item h="1" x="791"/>
        <item h="1" sd="0" m="1" x="996"/>
        <item h="1" sd="0" x="27"/>
        <item h="1" sd="0" m="1" x="1006"/>
        <item h="1" sd="0" x="705"/>
        <item h="1" sd="0" x="68"/>
        <item h="1" sd="0" x="6"/>
        <item h="1" sd="0" x="263"/>
        <item h="1" sd="0" x="154"/>
        <item h="1" x="763"/>
        <item h="1" sd="0" x="493"/>
        <item h="1" sd="0" x="494"/>
        <item sd="0" x="744"/>
        <item h="1" sd="0" x="164"/>
        <item h="1" sd="0" x="172"/>
        <item h="1" x="792"/>
        <item h="1" sd="0" x="601"/>
        <item h="1" sd="0" x="205"/>
        <item h="1" sd="0" x="351"/>
        <item h="1" sd="0" x="480"/>
        <item h="1" sd="0" m="1" x="883"/>
        <item h="1" sd="0" x="586"/>
        <item h="1" sd="0" x="412"/>
        <item h="1" sd="0" x="516"/>
        <item h="1" sd="0" x="29"/>
        <item h="1" sd="0" m="1" x="1050"/>
        <item h="1" sd="0" x="9"/>
        <item h="1" x="761"/>
        <item h="1" sd="0" x="335"/>
        <item h="1" sd="0" m="1" x="946"/>
        <item h="1" sd="0" m="1" x="972"/>
        <item h="1" sd="0" m="1" x="912"/>
        <item h="1" sd="0" x="234"/>
        <item h="1" sd="0" x="162"/>
        <item h="1" sd="0" x="410"/>
        <item h="1" sd="0" m="1" x="885"/>
        <item h="1" sd="0" x="629"/>
        <item h="1" sd="0" m="1" x="1017"/>
        <item h="1" sd="0" m="1" x="1047"/>
        <item h="1" sd="0" x="477"/>
        <item h="1" sd="0" x="544"/>
        <item h="1" sd="0" x="546"/>
        <item h="1" sd="0" m="1" x="870"/>
        <item h="1" sd="0" x="615"/>
        <item h="1" sd="0" x="682"/>
        <item h="1" sd="0" m="1" x="1031"/>
        <item h="1" sd="0" x="300"/>
        <item h="1" sd="0" x="167"/>
        <item h="1" sd="0" x="76"/>
        <item h="1" sd="0" x="444"/>
        <item h="1" sd="0" m="1" x="1010"/>
        <item h="1" sd="0" x="342"/>
        <item sd="0" x="735"/>
        <item h="1" m="1" x="817"/>
        <item h="1" sd="0" x="341"/>
        <item h="1" x="769"/>
        <item h="1" sd="0" m="1" x="846"/>
        <item h="1" sd="0" m="1" x="908"/>
        <item h="1" sd="0" x="618"/>
        <item h="1" sd="0" m="1" x="985"/>
        <item h="1" sd="0" m="1" x="964"/>
        <item h="1" sd="0" x="380"/>
        <item h="1" sd="0" x="433"/>
        <item h="1" sd="0" m="1" x="1003"/>
        <item h="1" sd="0" x="113"/>
        <item h="1" x="771"/>
        <item h="1" sd="0" x="559"/>
        <item h="1" sd="0" x="251"/>
        <item h="1" sd="0" x="176"/>
        <item h="1" sd="0" x="446"/>
        <item h="1" sd="0" x="372"/>
        <item h="1" sd="0" x="246"/>
        <item h="1" x="733"/>
        <item h="1" sd="0" m="1" x="834"/>
        <item h="1" sd="0" x="257"/>
        <item h="1" sd="0" x="95"/>
        <item h="1" x="813"/>
        <item h="1" x="773"/>
        <item sd="0" x="338"/>
        <item h="1" sd="0" x="36"/>
        <item h="1" sd="0" m="1" x="887"/>
        <item h="1" sd="0" x="381"/>
        <item h="1" sd="0" x="21"/>
        <item t="default" sd="0"/>
      </items>
    </pivotField>
    <pivotField axis="axisPage" showAll="0">
      <items count="98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795"/>
        <item x="9796"/>
        <item x="9797"/>
        <item x="9731"/>
        <item x="9798"/>
        <item x="9801"/>
        <item x="9802"/>
        <item x="9687"/>
        <item x="9688"/>
        <item x="9752"/>
        <item x="9755"/>
        <item x="9756"/>
        <item x="9757"/>
        <item x="9758"/>
        <item x="9759"/>
        <item x="9803"/>
        <item x="9760"/>
        <item x="9761"/>
        <item x="9762"/>
        <item x="9763"/>
        <item x="9764"/>
        <item x="9765"/>
        <item x="9766"/>
        <item x="9804"/>
        <item x="9805"/>
        <item x="9806"/>
        <item x="9799"/>
        <item x="9749"/>
        <item x="9750"/>
        <item x="9767"/>
        <item x="9768"/>
        <item x="9769"/>
        <item x="9770"/>
        <item x="9771"/>
        <item x="9772"/>
        <item x="9773"/>
        <item x="9774"/>
        <item x="9775"/>
        <item x="9776"/>
        <item x="9777"/>
        <item x="9778"/>
        <item x="9779"/>
        <item x="9780"/>
        <item x="9800"/>
        <item x="9781"/>
        <item x="9782"/>
        <item x="9689"/>
        <item x="9690"/>
        <item x="9783"/>
        <item x="9784"/>
        <item x="9785"/>
        <item x="9786"/>
        <item x="9787"/>
        <item x="9788"/>
        <item x="9789"/>
        <item x="9790"/>
        <item x="9791"/>
        <item x="9792"/>
        <item x="9793"/>
        <item x="9794"/>
        <item x="9807"/>
        <item t="default"/>
      </items>
    </pivotField>
    <pivotField dataField="1" showAll="0"/>
    <pivotField dataField="1" showAll="0"/>
    <pivotField dataField="1" showAll="0"/>
    <pivotField axis="axisPage"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2"/>
    <field x="1"/>
  </rowFields>
  <rowItems count="25">
    <i>
      <x v="31"/>
    </i>
    <i>
      <x v="36"/>
    </i>
    <i>
      <x v="122"/>
    </i>
    <i>
      <x v="262"/>
    </i>
    <i>
      <x v="265"/>
    </i>
    <i>
      <x v="342"/>
    </i>
    <i>
      <x v="344"/>
    </i>
    <i>
      <x v="369"/>
    </i>
    <i>
      <x v="460"/>
    </i>
    <i>
      <x v="530"/>
    </i>
    <i>
      <x v="531"/>
    </i>
    <i>
      <x v="541"/>
    </i>
    <i>
      <x v="646"/>
    </i>
    <i>
      <x v="652"/>
    </i>
    <i>
      <x v="725"/>
    </i>
    <i>
      <x v="762"/>
    </i>
    <i>
      <x v="773"/>
    </i>
    <i>
      <x v="789"/>
    </i>
    <i>
      <x v="809"/>
    </i>
    <i>
      <x v="827"/>
    </i>
    <i>
      <x v="978"/>
    </i>
    <i>
      <x v="999"/>
    </i>
    <i>
      <x v="1039"/>
    </i>
    <i>
      <x v="106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341">
      <pivotArea type="all" dataOnly="0" outline="0" fieldPosition="0"/>
    </format>
    <format dxfId="1340">
      <pivotArea outline="0" collapsedLevelsAreSubtotals="1" fieldPosition="0"/>
    </format>
    <format dxfId="1339">
      <pivotArea dataOnly="0" labelOnly="1" outline="0" fieldPosition="0">
        <references count="1">
          <reference field="4294967294" count="3">
            <x v="0"/>
            <x v="1"/>
            <x v="2"/>
          </reference>
        </references>
      </pivotArea>
    </format>
    <format dxfId="1338">
      <pivotArea type="all" dataOnly="0" outline="0" fieldPosition="0"/>
    </format>
    <format dxfId="1337">
      <pivotArea outline="0" collapsedLevelsAreSubtotals="1" fieldPosition="0"/>
    </format>
    <format dxfId="1336">
      <pivotArea field="1" type="button" dataOnly="0" labelOnly="1" outline="0" axis="axisRow" fieldPosition="1"/>
    </format>
    <format dxfId="133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3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33">
      <pivotArea dataOnly="0" labelOnly="1" grandRow="1" outline="0" fieldPosition="0"/>
    </format>
    <format dxfId="1332">
      <pivotArea dataOnly="0" labelOnly="1" outline="0" fieldPosition="0">
        <references count="1">
          <reference field="4294967294" count="3">
            <x v="0"/>
            <x v="1"/>
            <x v="2"/>
          </reference>
        </references>
      </pivotArea>
    </format>
    <format dxfId="1331">
      <pivotArea type="all" dataOnly="0" outline="0" fieldPosition="0"/>
    </format>
    <format dxfId="1330">
      <pivotArea outline="0" collapsedLevelsAreSubtotals="1" fieldPosition="0"/>
    </format>
    <format dxfId="1329">
      <pivotArea field="1" type="button" dataOnly="0" labelOnly="1" outline="0" axis="axisRow" fieldPosition="1"/>
    </format>
    <format dxfId="132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2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26">
      <pivotArea dataOnly="0" labelOnly="1" grandRow="1" outline="0" fieldPosition="0"/>
    </format>
    <format dxfId="1325">
      <pivotArea dataOnly="0" labelOnly="1" outline="0" fieldPosition="0">
        <references count="1">
          <reference field="4294967294" count="3">
            <x v="0"/>
            <x v="1"/>
            <x v="2"/>
          </reference>
        </references>
      </pivotArea>
    </format>
    <format dxfId="1324">
      <pivotArea type="all" dataOnly="0" outline="0" fieldPosition="0"/>
    </format>
    <format dxfId="1323">
      <pivotArea outline="0" collapsedLevelsAreSubtotals="1" fieldPosition="0"/>
    </format>
    <format dxfId="1322">
      <pivotArea field="1" type="button" dataOnly="0" labelOnly="1" outline="0" axis="axisRow" fieldPosition="1"/>
    </format>
    <format dxfId="132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2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19">
      <pivotArea dataOnly="0" labelOnly="1" grandRow="1" outline="0" fieldPosition="0"/>
    </format>
    <format dxfId="1318">
      <pivotArea dataOnly="0" labelOnly="1" outline="0" fieldPosition="0">
        <references count="1">
          <reference field="4294967294" count="3">
            <x v="0"/>
            <x v="1"/>
            <x v="2"/>
          </reference>
        </references>
      </pivotArea>
    </format>
    <format dxfId="1317">
      <pivotArea dataOnly="0" labelOnly="1" outline="0" fieldPosition="0">
        <references count="1">
          <reference field="4294967294" count="1">
            <x v="2"/>
          </reference>
        </references>
      </pivotArea>
    </format>
    <format dxfId="1316">
      <pivotArea dataOnly="0" labelOnly="1" outline="0" fieldPosition="0">
        <references count="1">
          <reference field="4294967294" count="1">
            <x v="2"/>
          </reference>
        </references>
      </pivotArea>
    </format>
    <format dxfId="1315">
      <pivotArea dataOnly="0" labelOnly="1" outline="0" fieldPosition="0">
        <references count="1">
          <reference field="4294967294" count="2">
            <x v="0"/>
            <x v="1"/>
          </reference>
        </references>
      </pivotArea>
    </format>
    <format dxfId="1314">
      <pivotArea dataOnly="0" labelOnly="1" outline="0" fieldPosition="0">
        <references count="1">
          <reference field="4294967294" count="2">
            <x v="0"/>
            <x v="1"/>
          </reference>
        </references>
      </pivotArea>
    </format>
    <format dxfId="1313">
      <pivotArea dataOnly="0" labelOnly="1" outline="0" fieldPosition="0">
        <references count="1">
          <reference field="4294967294" count="2">
            <x v="0"/>
            <x v="1"/>
          </reference>
        </references>
      </pivotArea>
    </format>
    <format dxfId="1312">
      <pivotArea dataOnly="0" labelOnly="1" outline="0" fieldPosition="0">
        <references count="1">
          <reference field="4294967294" count="2">
            <x v="0"/>
            <x v="1"/>
          </reference>
        </references>
      </pivotArea>
    </format>
    <format dxfId="1311">
      <pivotArea field="1" type="button" dataOnly="0" labelOnly="1" outline="0" axis="axisRow" fieldPosition="1"/>
    </format>
    <format dxfId="1310">
      <pivotArea field="1" type="button" dataOnly="0" labelOnly="1" outline="0" axis="axisRow" fieldPosition="1"/>
    </format>
    <format dxfId="1309">
      <pivotArea field="1" type="button" dataOnly="0" labelOnly="1" outline="0" axis="axisRow" fieldPosition="1"/>
    </format>
    <format dxfId="1308">
      <pivotArea dataOnly="0" labelOnly="1" outline="0" fieldPosition="0">
        <references count="1">
          <reference field="4294967294" count="3">
            <x v="0"/>
            <x v="1"/>
            <x v="2"/>
          </reference>
        </references>
      </pivotArea>
    </format>
    <format dxfId="1307">
      <pivotArea field="1" type="button" dataOnly="0" labelOnly="1" outline="0" axis="axisRow" fieldPosition="1"/>
    </format>
    <format dxfId="1306">
      <pivotArea dataOnly="0" labelOnly="1" outline="0" fieldPosition="0">
        <references count="1">
          <reference field="4294967294" count="3">
            <x v="0"/>
            <x v="1"/>
            <x v="2"/>
          </reference>
        </references>
      </pivotArea>
    </format>
    <format dxfId="1305">
      <pivotArea outline="0" collapsedLevelsAreSubtotals="1" fieldPosition="0"/>
    </format>
    <format dxfId="130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0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02">
      <pivotArea dataOnly="0" labelOnly="1" grandRow="1" outline="0" fieldPosition="0"/>
    </format>
    <format dxfId="1301">
      <pivotArea collapsedLevelsAreSubtotals="1" fieldPosition="0">
        <references count="1">
          <reference field="1" count="1">
            <x v="67"/>
          </reference>
        </references>
      </pivotArea>
    </format>
    <format dxfId="1300">
      <pivotArea collapsedLevelsAreSubtotals="1" fieldPosition="0">
        <references count="1">
          <reference field="1" count="1">
            <x v="68"/>
          </reference>
        </references>
      </pivotArea>
    </format>
    <format dxfId="1299">
      <pivotArea collapsedLevelsAreSubtotals="1" fieldPosition="0">
        <references count="1">
          <reference field="1" count="1">
            <x v="69"/>
          </reference>
        </references>
      </pivotArea>
    </format>
    <format dxfId="1298">
      <pivotArea collapsedLevelsAreSubtotals="1" fieldPosition="0">
        <references count="1">
          <reference field="1" count="1">
            <x v="70"/>
          </reference>
        </references>
      </pivotArea>
    </format>
    <format dxfId="1297">
      <pivotArea collapsedLevelsAreSubtotals="1" fieldPosition="0">
        <references count="1">
          <reference field="1" count="1">
            <x v="71"/>
          </reference>
        </references>
      </pivotArea>
    </format>
    <format dxfId="1296">
      <pivotArea collapsedLevelsAreSubtotals="1" fieldPosition="0">
        <references count="1">
          <reference field="1" count="1">
            <x v="72"/>
          </reference>
        </references>
      </pivotArea>
    </format>
    <format dxfId="1295">
      <pivotArea collapsedLevelsAreSubtotals="1" fieldPosition="0">
        <references count="1">
          <reference field="1" count="1">
            <x v="73"/>
          </reference>
        </references>
      </pivotArea>
    </format>
    <format dxfId="1294">
      <pivotArea collapsedLevelsAreSubtotals="1" fieldPosition="0">
        <references count="1">
          <reference field="1" count="1">
            <x v="74"/>
          </reference>
        </references>
      </pivotArea>
    </format>
    <format dxfId="1293">
      <pivotArea collapsedLevelsAreSubtotals="1" fieldPosition="0">
        <references count="1">
          <reference field="1" count="1">
            <x v="75"/>
          </reference>
        </references>
      </pivotArea>
    </format>
    <format dxfId="1292">
      <pivotArea collapsedLevelsAreSubtotals="1" fieldPosition="0">
        <references count="1">
          <reference field="1" count="1">
            <x v="76"/>
          </reference>
        </references>
      </pivotArea>
    </format>
    <format dxfId="1291">
      <pivotArea collapsedLevelsAreSubtotals="1" fieldPosition="0">
        <references count="1">
          <reference field="1" count="1">
            <x v="77"/>
          </reference>
        </references>
      </pivotArea>
    </format>
    <format dxfId="1290">
      <pivotArea collapsedLevelsAreSubtotals="1" fieldPosition="0">
        <references count="1">
          <reference field="1" count="1">
            <x v="78"/>
          </reference>
        </references>
      </pivotArea>
    </format>
    <format dxfId="1289">
      <pivotArea collapsedLevelsAreSubtotals="1" fieldPosition="0">
        <references count="1">
          <reference field="1" count="1">
            <x v="79"/>
          </reference>
        </references>
      </pivotArea>
    </format>
    <format dxfId="1288">
      <pivotArea collapsedLevelsAreSubtotals="1" fieldPosition="0">
        <references count="1">
          <reference field="1" count="1">
            <x v="80"/>
          </reference>
        </references>
      </pivotArea>
    </format>
    <format dxfId="1287">
      <pivotArea collapsedLevelsAreSubtotals="1" fieldPosition="0">
        <references count="1">
          <reference field="1" count="1">
            <x v="81"/>
          </reference>
        </references>
      </pivotArea>
    </format>
    <format dxfId="1286">
      <pivotArea collapsedLevelsAreSubtotals="1" fieldPosition="0">
        <references count="1">
          <reference field="1" count="1">
            <x v="82"/>
          </reference>
        </references>
      </pivotArea>
    </format>
    <format dxfId="1285">
      <pivotArea collapsedLevelsAreSubtotals="1" fieldPosition="0">
        <references count="1">
          <reference field="1" count="1">
            <x v="83"/>
          </reference>
        </references>
      </pivotArea>
    </format>
    <format dxfId="1284">
      <pivotArea collapsedLevelsAreSubtotals="1" fieldPosition="0">
        <references count="1">
          <reference field="1" count="1">
            <x v="84"/>
          </reference>
        </references>
      </pivotArea>
    </format>
    <format dxfId="1283">
      <pivotArea collapsedLevelsAreSubtotals="1" fieldPosition="0">
        <references count="1">
          <reference field="1" count="1">
            <x v="85"/>
          </reference>
        </references>
      </pivotArea>
    </format>
    <format dxfId="1282">
      <pivotArea collapsedLevelsAreSubtotals="1" fieldPosition="0">
        <references count="1">
          <reference field="1" count="1">
            <x v="86"/>
          </reference>
        </references>
      </pivotArea>
    </format>
    <format dxfId="1281">
      <pivotArea collapsedLevelsAreSubtotals="1" fieldPosition="0">
        <references count="1">
          <reference field="1" count="1">
            <x v="87"/>
          </reference>
        </references>
      </pivotArea>
    </format>
    <format dxfId="1280">
      <pivotArea collapsedLevelsAreSubtotals="1" fieldPosition="0">
        <references count="1">
          <reference field="1" count="1">
            <x v="88"/>
          </reference>
        </references>
      </pivotArea>
    </format>
    <format dxfId="1279">
      <pivotArea collapsedLevelsAreSubtotals="1" fieldPosition="0">
        <references count="1">
          <reference field="1" count="1">
            <x v="89"/>
          </reference>
        </references>
      </pivotArea>
    </format>
    <format dxfId="1278">
      <pivotArea collapsedLevelsAreSubtotals="1" fieldPosition="0">
        <references count="1">
          <reference field="1" count="1">
            <x v="90"/>
          </reference>
        </references>
      </pivotArea>
    </format>
    <format dxfId="1277">
      <pivotArea collapsedLevelsAreSubtotals="1" fieldPosition="0">
        <references count="1">
          <reference field="1" count="1">
            <x v="91"/>
          </reference>
        </references>
      </pivotArea>
    </format>
    <format dxfId="1276">
      <pivotArea collapsedLevelsAreSubtotals="1" fieldPosition="0">
        <references count="1">
          <reference field="1" count="1">
            <x v="92"/>
          </reference>
        </references>
      </pivotArea>
    </format>
    <format dxfId="1275">
      <pivotArea collapsedLevelsAreSubtotals="1" fieldPosition="0">
        <references count="1">
          <reference field="1" count="1">
            <x v="93"/>
          </reference>
        </references>
      </pivotArea>
    </format>
    <format dxfId="1274">
      <pivotArea collapsedLevelsAreSubtotals="1" fieldPosition="0">
        <references count="1">
          <reference field="1" count="1">
            <x v="94"/>
          </reference>
        </references>
      </pivotArea>
    </format>
    <format dxfId="1273">
      <pivotArea collapsedLevelsAreSubtotals="1" fieldPosition="0">
        <references count="1">
          <reference field="1" count="1">
            <x v="95"/>
          </reference>
        </references>
      </pivotArea>
    </format>
    <format dxfId="1272">
      <pivotArea collapsedLevelsAreSubtotals="1" fieldPosition="0">
        <references count="1">
          <reference field="1" count="1">
            <x v="96"/>
          </reference>
        </references>
      </pivotArea>
    </format>
    <format dxfId="1271">
      <pivotArea collapsedLevelsAreSubtotals="1" fieldPosition="0">
        <references count="1">
          <reference field="1" count="1">
            <x v="97"/>
          </reference>
        </references>
      </pivotArea>
    </format>
    <format dxfId="1270">
      <pivotArea collapsedLevelsAreSubtotals="1" fieldPosition="0">
        <references count="1">
          <reference field="1" count="1">
            <x v="98"/>
          </reference>
        </references>
      </pivotArea>
    </format>
    <format dxfId="1269">
      <pivotArea collapsedLevelsAreSubtotals="1" fieldPosition="0">
        <references count="1">
          <reference field="1" count="1">
            <x v="99"/>
          </reference>
        </references>
      </pivotArea>
    </format>
    <format dxfId="1268">
      <pivotArea collapsedLevelsAreSubtotals="1" fieldPosition="0">
        <references count="1">
          <reference field="1" count="1">
            <x v="100"/>
          </reference>
        </references>
      </pivotArea>
    </format>
    <format dxfId="1267">
      <pivotArea collapsedLevelsAreSubtotals="1" fieldPosition="0">
        <references count="1">
          <reference field="1" count="1">
            <x v="101"/>
          </reference>
        </references>
      </pivotArea>
    </format>
    <format dxfId="1266">
      <pivotArea collapsedLevelsAreSubtotals="1" fieldPosition="0">
        <references count="1">
          <reference field="1" count="1">
            <x v="102"/>
          </reference>
        </references>
      </pivotArea>
    </format>
    <format dxfId="1265">
      <pivotArea collapsedLevelsAreSubtotals="1" fieldPosition="0">
        <references count="1">
          <reference field="1" count="1">
            <x v="103"/>
          </reference>
        </references>
      </pivotArea>
    </format>
    <format dxfId="1264">
      <pivotArea collapsedLevelsAreSubtotals="1" fieldPosition="0">
        <references count="1">
          <reference field="1" count="1">
            <x v="104"/>
          </reference>
        </references>
      </pivotArea>
    </format>
    <format dxfId="1263">
      <pivotArea collapsedLevelsAreSubtotals="1" fieldPosition="0">
        <references count="1">
          <reference field="1" count="1">
            <x v="105"/>
          </reference>
        </references>
      </pivotArea>
    </format>
    <format dxfId="1262">
      <pivotArea collapsedLevelsAreSubtotals="1" fieldPosition="0">
        <references count="1">
          <reference field="1" count="1">
            <x v="106"/>
          </reference>
        </references>
      </pivotArea>
    </format>
    <format dxfId="1261">
      <pivotArea collapsedLevelsAreSubtotals="1" fieldPosition="0">
        <references count="1">
          <reference field="1" count="1">
            <x v="107"/>
          </reference>
        </references>
      </pivotArea>
    </format>
    <format dxfId="1260">
      <pivotArea collapsedLevelsAreSubtotals="1" fieldPosition="0">
        <references count="1">
          <reference field="1" count="1">
            <x v="108"/>
          </reference>
        </references>
      </pivotArea>
    </format>
    <format dxfId="1259">
      <pivotArea collapsedLevelsAreSubtotals="1" fieldPosition="0">
        <references count="1">
          <reference field="1" count="1">
            <x v="109"/>
          </reference>
        </references>
      </pivotArea>
    </format>
    <format dxfId="1258">
      <pivotArea collapsedLevelsAreSubtotals="1" fieldPosition="0">
        <references count="1">
          <reference field="1" count="1">
            <x v="110"/>
          </reference>
        </references>
      </pivotArea>
    </format>
    <format dxfId="1257">
      <pivotArea collapsedLevelsAreSubtotals="1" fieldPosition="0">
        <references count="1">
          <reference field="1" count="1">
            <x v="111"/>
          </reference>
        </references>
      </pivotArea>
    </format>
    <format dxfId="1256">
      <pivotArea collapsedLevelsAreSubtotals="1" fieldPosition="0">
        <references count="1">
          <reference field="1" count="1">
            <x v="112"/>
          </reference>
        </references>
      </pivotArea>
    </format>
    <format dxfId="1255">
      <pivotArea collapsedLevelsAreSubtotals="1" fieldPosition="0">
        <references count="1">
          <reference field="1" count="1">
            <x v="113"/>
          </reference>
        </references>
      </pivotArea>
    </format>
    <format dxfId="1254">
      <pivotArea collapsedLevelsAreSubtotals="1" fieldPosition="0">
        <references count="1">
          <reference field="1" count="1">
            <x v="114"/>
          </reference>
        </references>
      </pivotArea>
    </format>
    <format dxfId="1253">
      <pivotArea collapsedLevelsAreSubtotals="1" fieldPosition="0">
        <references count="1">
          <reference field="1" count="1">
            <x v="115"/>
          </reference>
        </references>
      </pivotArea>
    </format>
    <format dxfId="1252">
      <pivotArea collapsedLevelsAreSubtotals="1" fieldPosition="0">
        <references count="1">
          <reference field="1" count="1">
            <x v="116"/>
          </reference>
        </references>
      </pivotArea>
    </format>
    <format dxfId="1251">
      <pivotArea collapsedLevelsAreSubtotals="1" fieldPosition="0">
        <references count="1">
          <reference field="1" count="1">
            <x v="117"/>
          </reference>
        </references>
      </pivotArea>
    </format>
    <format dxfId="1250">
      <pivotArea collapsedLevelsAreSubtotals="1" fieldPosition="0">
        <references count="1">
          <reference field="1" count="1">
            <x v="118"/>
          </reference>
        </references>
      </pivotArea>
    </format>
    <format dxfId="1249">
      <pivotArea collapsedLevelsAreSubtotals="1" fieldPosition="0">
        <references count="1">
          <reference field="1" count="1">
            <x v="119"/>
          </reference>
        </references>
      </pivotArea>
    </format>
    <format dxfId="1248">
      <pivotArea collapsedLevelsAreSubtotals="1" fieldPosition="0">
        <references count="1">
          <reference field="1" count="1">
            <x v="120"/>
          </reference>
        </references>
      </pivotArea>
    </format>
    <format dxfId="1247">
      <pivotArea collapsedLevelsAreSubtotals="1" fieldPosition="0">
        <references count="1">
          <reference field="1" count="1">
            <x v="121"/>
          </reference>
        </references>
      </pivotArea>
    </format>
    <format dxfId="1246">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245">
      <pivotArea dataOnly="0" labelOnly="1" fieldPosition="0">
        <references count="1">
          <reference field="1" count="5">
            <x v="117"/>
            <x v="118"/>
            <x v="119"/>
            <x v="120"/>
            <x v="121"/>
          </reference>
        </references>
      </pivotArea>
    </format>
    <format dxfId="1244">
      <pivotArea dataOnly="0" labelOnly="1" outline="0" fieldPosition="0">
        <references count="1">
          <reference field="4294967294" count="1">
            <x v="2"/>
          </reference>
        </references>
      </pivotArea>
    </format>
    <format dxfId="1243">
      <pivotArea dataOnly="0" labelOnly="1" fieldPosition="0">
        <references count="1">
          <reference field="1" count="7">
            <x v="122"/>
            <x v="123"/>
            <x v="124"/>
            <x v="125"/>
            <x v="126"/>
            <x v="127"/>
            <x v="129"/>
          </reference>
        </references>
      </pivotArea>
    </format>
    <format dxfId="1242">
      <pivotArea dataOnly="0" labelOnly="1" fieldPosition="0">
        <references count="1">
          <reference field="1" count="7">
            <x v="122"/>
            <x v="123"/>
            <x v="124"/>
            <x v="125"/>
            <x v="126"/>
            <x v="127"/>
            <x v="129"/>
          </reference>
        </references>
      </pivotArea>
    </format>
    <format dxfId="1241">
      <pivotArea collapsedLevelsAreSubtotals="1" fieldPosition="0">
        <references count="1">
          <reference field="1" count="1">
            <x v="122"/>
          </reference>
        </references>
      </pivotArea>
    </format>
    <format dxfId="1240">
      <pivotArea collapsedLevelsAreSubtotals="1" fieldPosition="0">
        <references count="1">
          <reference field="1" count="1">
            <x v="123"/>
          </reference>
        </references>
      </pivotArea>
    </format>
    <format dxfId="1239">
      <pivotArea collapsedLevelsAreSubtotals="1" fieldPosition="0">
        <references count="1">
          <reference field="1" count="1">
            <x v="124"/>
          </reference>
        </references>
      </pivotArea>
    </format>
    <format dxfId="1238">
      <pivotArea collapsedLevelsAreSubtotals="1" fieldPosition="0">
        <references count="1">
          <reference field="1" count="1">
            <x v="125"/>
          </reference>
        </references>
      </pivotArea>
    </format>
    <format dxfId="1237">
      <pivotArea collapsedLevelsAreSubtotals="1" fieldPosition="0">
        <references count="1">
          <reference field="1" count="1">
            <x v="126"/>
          </reference>
        </references>
      </pivotArea>
    </format>
    <format dxfId="1236">
      <pivotArea collapsedLevelsAreSubtotals="1" fieldPosition="0">
        <references count="1">
          <reference field="1" count="1">
            <x v="127"/>
          </reference>
        </references>
      </pivotArea>
    </format>
    <format dxfId="1235">
      <pivotArea collapsedLevelsAreSubtotals="1" fieldPosition="0">
        <references count="1">
          <reference field="1" count="1">
            <x v="129"/>
          </reference>
        </references>
      </pivotArea>
    </format>
    <format dxfId="1234">
      <pivotArea dataOnly="0" labelOnly="1" fieldPosition="0">
        <references count="1">
          <reference field="1" count="4">
            <x v="18"/>
            <x v="19"/>
            <x v="30"/>
            <x v="31"/>
          </reference>
        </references>
      </pivotArea>
    </format>
    <format dxfId="1233">
      <pivotArea dataOnly="0" labelOnly="1" fieldPosition="0">
        <references count="1">
          <reference field="1" count="3">
            <x v="17"/>
            <x v="32"/>
            <x v="33"/>
          </reference>
        </references>
      </pivotArea>
    </format>
    <format dxfId="1232">
      <pivotArea dataOnly="0" labelOnly="1" fieldPosition="0">
        <references count="1">
          <reference field="1" count="2">
            <x v="18"/>
            <x v="19"/>
          </reference>
        </references>
      </pivotArea>
    </format>
    <format dxfId="1231">
      <pivotArea dataOnly="0" labelOnly="1" fieldPosition="0">
        <references count="1">
          <reference field="1" count="1">
            <x v="17"/>
          </reference>
        </references>
      </pivotArea>
    </format>
    <format dxfId="1230">
      <pivotArea collapsedLevelsAreSubtotals="1" fieldPosition="0">
        <references count="1">
          <reference field="1" count="1">
            <x v="37"/>
          </reference>
        </references>
      </pivotArea>
    </format>
    <format dxfId="1229">
      <pivotArea collapsedLevelsAreSubtotals="1" fieldPosition="0">
        <references count="1">
          <reference field="1" count="1">
            <x v="38"/>
          </reference>
        </references>
      </pivotArea>
    </format>
    <format dxfId="1228">
      <pivotArea collapsedLevelsAreSubtotals="1" fieldPosition="0">
        <references count="1">
          <reference field="1" count="1">
            <x v="39"/>
          </reference>
        </references>
      </pivotArea>
    </format>
    <format dxfId="1227">
      <pivotArea collapsedLevelsAreSubtotals="1" fieldPosition="0">
        <references count="1">
          <reference field="1" count="1">
            <x v="40"/>
          </reference>
        </references>
      </pivotArea>
    </format>
    <format dxfId="1226">
      <pivotArea collapsedLevelsAreSubtotals="1" fieldPosition="0">
        <references count="1">
          <reference field="1" count="1">
            <x v="41"/>
          </reference>
        </references>
      </pivotArea>
    </format>
    <format dxfId="1225">
      <pivotArea collapsedLevelsAreSubtotals="1" fieldPosition="0">
        <references count="1">
          <reference field="1" count="1">
            <x v="42"/>
          </reference>
        </references>
      </pivotArea>
    </format>
    <format dxfId="1224">
      <pivotArea collapsedLevelsAreSubtotals="1" fieldPosition="0">
        <references count="1">
          <reference field="1" count="1">
            <x v="43"/>
          </reference>
        </references>
      </pivotArea>
    </format>
    <format dxfId="1223">
      <pivotArea collapsedLevelsAreSubtotals="1" fieldPosition="0">
        <references count="1">
          <reference field="1" count="1">
            <x v="44"/>
          </reference>
        </references>
      </pivotArea>
    </format>
    <format dxfId="1222">
      <pivotArea collapsedLevelsAreSubtotals="1" fieldPosition="0">
        <references count="1">
          <reference field="1" count="1">
            <x v="45"/>
          </reference>
        </references>
      </pivotArea>
    </format>
    <format dxfId="1221">
      <pivotArea collapsedLevelsAreSubtotals="1" fieldPosition="0">
        <references count="1">
          <reference field="1" count="1">
            <x v="46"/>
          </reference>
        </references>
      </pivotArea>
    </format>
    <format dxfId="1220">
      <pivotArea collapsedLevelsAreSubtotals="1" fieldPosition="0">
        <references count="1">
          <reference field="1" count="1">
            <x v="47"/>
          </reference>
        </references>
      </pivotArea>
    </format>
    <format dxfId="1219">
      <pivotArea collapsedLevelsAreSubtotals="1" fieldPosition="0">
        <references count="1">
          <reference field="1" count="1">
            <x v="48"/>
          </reference>
        </references>
      </pivotArea>
    </format>
    <format dxfId="1218">
      <pivotArea collapsedLevelsAreSubtotals="1" fieldPosition="0">
        <references count="1">
          <reference field="1" count="1">
            <x v="49"/>
          </reference>
        </references>
      </pivotArea>
    </format>
    <format dxfId="1217">
      <pivotArea collapsedLevelsAreSubtotals="1" fieldPosition="0">
        <references count="1">
          <reference field="1" count="1">
            <x v="50"/>
          </reference>
        </references>
      </pivotArea>
    </format>
    <format dxfId="1216">
      <pivotArea collapsedLevelsAreSubtotals="1" fieldPosition="0">
        <references count="1">
          <reference field="1" count="1">
            <x v="51"/>
          </reference>
        </references>
      </pivotArea>
    </format>
    <format dxfId="1215">
      <pivotArea collapsedLevelsAreSubtotals="1" fieldPosition="0">
        <references count="1">
          <reference field="1" count="1">
            <x v="52"/>
          </reference>
        </references>
      </pivotArea>
    </format>
    <format dxfId="1214">
      <pivotArea collapsedLevelsAreSubtotals="1" fieldPosition="0">
        <references count="1">
          <reference field="1" count="1">
            <x v="53"/>
          </reference>
        </references>
      </pivotArea>
    </format>
    <format dxfId="1213">
      <pivotArea collapsedLevelsAreSubtotals="1" fieldPosition="0">
        <references count="1">
          <reference field="1" count="1">
            <x v="54"/>
          </reference>
        </references>
      </pivotArea>
    </format>
    <format dxfId="1212">
      <pivotArea collapsedLevelsAreSubtotals="1" fieldPosition="0">
        <references count="1">
          <reference field="1" count="1">
            <x v="55"/>
          </reference>
        </references>
      </pivotArea>
    </format>
    <format dxfId="1211">
      <pivotArea collapsedLevelsAreSubtotals="1" fieldPosition="0">
        <references count="1">
          <reference field="1" count="1">
            <x v="56"/>
          </reference>
        </references>
      </pivotArea>
    </format>
    <format dxfId="1210">
      <pivotArea collapsedLevelsAreSubtotals="1" fieldPosition="0">
        <references count="1">
          <reference field="1" count="1">
            <x v="57"/>
          </reference>
        </references>
      </pivotArea>
    </format>
    <format dxfId="1209">
      <pivotArea collapsedLevelsAreSubtotals="1" fieldPosition="0">
        <references count="1">
          <reference field="1" count="1">
            <x v="58"/>
          </reference>
        </references>
      </pivotArea>
    </format>
    <format dxfId="1208">
      <pivotArea collapsedLevelsAreSubtotals="1" fieldPosition="0">
        <references count="1">
          <reference field="1" count="1">
            <x v="59"/>
          </reference>
        </references>
      </pivotArea>
    </format>
    <format dxfId="1207">
      <pivotArea collapsedLevelsAreSubtotals="1" fieldPosition="0">
        <references count="1">
          <reference field="1" count="1">
            <x v="60"/>
          </reference>
        </references>
      </pivotArea>
    </format>
    <format dxfId="1206">
      <pivotArea collapsedLevelsAreSubtotals="1" fieldPosition="0">
        <references count="1">
          <reference field="1" count="1">
            <x v="61"/>
          </reference>
        </references>
      </pivotArea>
    </format>
    <format dxfId="1205">
      <pivotArea collapsedLevelsAreSubtotals="1" fieldPosition="0">
        <references count="1">
          <reference field="1" count="1">
            <x v="62"/>
          </reference>
        </references>
      </pivotArea>
    </format>
    <format dxfId="1204">
      <pivotArea collapsedLevelsAreSubtotals="1" fieldPosition="0">
        <references count="1">
          <reference field="1" count="1">
            <x v="63"/>
          </reference>
        </references>
      </pivotArea>
    </format>
    <format dxfId="1203">
      <pivotArea collapsedLevelsAreSubtotals="1" fieldPosition="0">
        <references count="1">
          <reference field="1" count="1">
            <x v="64"/>
          </reference>
        </references>
      </pivotArea>
    </format>
    <format dxfId="1202">
      <pivotArea collapsedLevelsAreSubtotals="1" fieldPosition="0">
        <references count="1">
          <reference field="1" count="1">
            <x v="65"/>
          </reference>
        </references>
      </pivotArea>
    </format>
    <format dxfId="1201">
      <pivotArea collapsedLevelsAreSubtotals="1" fieldPosition="0">
        <references count="1">
          <reference field="1" count="1">
            <x v="66"/>
          </reference>
        </references>
      </pivotArea>
    </format>
    <format dxfId="1200">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199">
      <pivotArea collapsedLevelsAreSubtotals="1" fieldPosition="0">
        <references count="2">
          <reference field="4294967294" count="2" selected="0">
            <x v="0"/>
            <x v="1"/>
          </reference>
          <reference field="1" count="1">
            <x v="130"/>
          </reference>
        </references>
      </pivotArea>
    </format>
    <format dxfId="1198">
      <pivotArea collapsedLevelsAreSubtotals="1" fieldPosition="0">
        <references count="2">
          <reference field="4294967294" count="2" selected="0">
            <x v="0"/>
            <x v="1"/>
          </reference>
          <reference field="1" count="1">
            <x v="131"/>
          </reference>
        </references>
      </pivotArea>
    </format>
    <format dxfId="1197">
      <pivotArea collapsedLevelsAreSubtotals="1" fieldPosition="0">
        <references count="2">
          <reference field="4294967294" count="2" selected="0">
            <x v="0"/>
            <x v="1"/>
          </reference>
          <reference field="1" count="1">
            <x v="134"/>
          </reference>
        </references>
      </pivotArea>
    </format>
    <format dxfId="1196">
      <pivotArea collapsedLevelsAreSubtotals="1" fieldPosition="0">
        <references count="2">
          <reference field="4294967294" count="2" selected="0">
            <x v="0"/>
            <x v="1"/>
          </reference>
          <reference field="1" count="1">
            <x v="135"/>
          </reference>
        </references>
      </pivotArea>
    </format>
    <format dxfId="1195">
      <pivotArea collapsedLevelsAreSubtotals="1" fieldPosition="0">
        <references count="2">
          <reference field="4294967294" count="2" selected="0">
            <x v="0"/>
            <x v="1"/>
          </reference>
          <reference field="1" count="1">
            <x v="136"/>
          </reference>
        </references>
      </pivotArea>
    </format>
    <format dxfId="1194">
      <pivotArea collapsedLevelsAreSubtotals="1" fieldPosition="0">
        <references count="2">
          <reference field="4294967294" count="2" selected="0">
            <x v="0"/>
            <x v="1"/>
          </reference>
          <reference field="1" count="1">
            <x v="137"/>
          </reference>
        </references>
      </pivotArea>
    </format>
    <format dxfId="1193">
      <pivotArea collapsedLevelsAreSubtotals="1" fieldPosition="0">
        <references count="2">
          <reference field="4294967294" count="2" selected="0">
            <x v="0"/>
            <x v="1"/>
          </reference>
          <reference field="1" count="1">
            <x v="138"/>
          </reference>
        </references>
      </pivotArea>
    </format>
    <format dxfId="1192">
      <pivotArea collapsedLevelsAreSubtotals="1" fieldPosition="0">
        <references count="2">
          <reference field="4294967294" count="2" selected="0">
            <x v="0"/>
            <x v="1"/>
          </reference>
          <reference field="1" count="1">
            <x v="141"/>
          </reference>
        </references>
      </pivotArea>
    </format>
    <format dxfId="1191">
      <pivotArea dataOnly="0" labelOnly="1" fieldPosition="0">
        <references count="1">
          <reference field="1" count="8">
            <x v="130"/>
            <x v="131"/>
            <x v="134"/>
            <x v="135"/>
            <x v="136"/>
            <x v="137"/>
            <x v="138"/>
            <x v="141"/>
          </reference>
        </references>
      </pivotArea>
    </format>
    <format dxfId="1190">
      <pivotArea collapsedLevelsAreSubtotals="1" fieldPosition="0">
        <references count="2">
          <reference field="4294967294" count="1" selected="0">
            <x v="2"/>
          </reference>
          <reference field="1" count="1">
            <x v="130"/>
          </reference>
        </references>
      </pivotArea>
    </format>
    <format dxfId="1189">
      <pivotArea collapsedLevelsAreSubtotals="1" fieldPosition="0">
        <references count="2">
          <reference field="4294967294" count="1" selected="0">
            <x v="2"/>
          </reference>
          <reference field="1" count="1">
            <x v="131"/>
          </reference>
        </references>
      </pivotArea>
    </format>
    <format dxfId="1188">
      <pivotArea collapsedLevelsAreSubtotals="1" fieldPosition="0">
        <references count="2">
          <reference field="4294967294" count="1" selected="0">
            <x v="2"/>
          </reference>
          <reference field="1" count="1">
            <x v="134"/>
          </reference>
        </references>
      </pivotArea>
    </format>
    <format dxfId="1187">
      <pivotArea collapsedLevelsAreSubtotals="1" fieldPosition="0">
        <references count="2">
          <reference field="4294967294" count="1" selected="0">
            <x v="2"/>
          </reference>
          <reference field="1" count="1">
            <x v="135"/>
          </reference>
        </references>
      </pivotArea>
    </format>
    <format dxfId="1186">
      <pivotArea collapsedLevelsAreSubtotals="1" fieldPosition="0">
        <references count="2">
          <reference field="4294967294" count="1" selected="0">
            <x v="2"/>
          </reference>
          <reference field="1" count="1">
            <x v="136"/>
          </reference>
        </references>
      </pivotArea>
    </format>
    <format dxfId="1185">
      <pivotArea collapsedLevelsAreSubtotals="1" fieldPosition="0">
        <references count="2">
          <reference field="4294967294" count="1" selected="0">
            <x v="2"/>
          </reference>
          <reference field="1" count="1">
            <x v="137"/>
          </reference>
        </references>
      </pivotArea>
    </format>
    <format dxfId="1184">
      <pivotArea collapsedLevelsAreSubtotals="1" fieldPosition="0">
        <references count="2">
          <reference field="4294967294" count="1" selected="0">
            <x v="2"/>
          </reference>
          <reference field="1" count="1">
            <x v="138"/>
          </reference>
        </references>
      </pivotArea>
    </format>
    <format dxfId="1183">
      <pivotArea collapsedLevelsAreSubtotals="1" fieldPosition="0">
        <references count="2">
          <reference field="4294967294" count="1" selected="0">
            <x v="2"/>
          </reference>
          <reference field="1" count="1">
            <x v="141"/>
          </reference>
        </references>
      </pivotArea>
    </format>
    <format dxfId="1182">
      <pivotArea collapsedLevelsAreSubtotals="1" fieldPosition="0">
        <references count="2">
          <reference field="1" count="2">
            <x v="39"/>
            <x v="103"/>
          </reference>
          <reference field="2" count="1" selected="0">
            <x v="725"/>
          </reference>
        </references>
      </pivotArea>
    </format>
    <format dxfId="1181">
      <pivotArea dataOnly="0" labelOnly="1" fieldPosition="0">
        <references count="2">
          <reference field="1" count="2">
            <x v="39"/>
            <x v="103"/>
          </reference>
          <reference field="2" count="1" selected="0">
            <x v="725"/>
          </reference>
        </references>
      </pivotArea>
    </format>
    <format dxfId="1180">
      <pivotArea dataOnly="0" labelOnly="1" fieldPosition="0">
        <references count="2">
          <reference field="1" count="9">
            <x v="0"/>
            <x v="1"/>
            <x v="2"/>
            <x v="3"/>
            <x v="17"/>
            <x v="25"/>
            <x v="33"/>
            <x v="39"/>
            <x v="103"/>
          </reference>
          <reference field="2" count="1" selected="0">
            <x v="72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6" firstHeaderRow="0" firstDataRow="1" firstDataCol="1" rowPageCount="1" colPageCount="1"/>
  <pivotFields count="8">
    <pivotField axis="axisPage" showAll="0">
      <items count="1339">
        <item x="0"/>
        <item x="1"/>
        <item x="2"/>
        <item x="4"/>
        <item x="5"/>
        <item x="7"/>
        <item x="8"/>
        <item x="9"/>
        <item x="10"/>
        <item x="11"/>
        <item x="12"/>
        <item m="1" x="1194"/>
        <item x="13"/>
        <item x="14"/>
        <item x="15"/>
        <item x="17"/>
        <item x="19"/>
        <item x="3"/>
        <item x="6"/>
        <item x="18"/>
        <item x="16"/>
        <item m="1" x="1196"/>
        <item m="1" x="1195"/>
        <item x="22"/>
        <item x="20"/>
        <item x="24"/>
        <item m="1" x="1197"/>
        <item x="25"/>
        <item x="21"/>
        <item x="29"/>
        <item m="1" x="1198"/>
        <item x="23"/>
        <item x="40"/>
        <item x="26"/>
        <item x="30"/>
        <item x="36"/>
        <item x="27"/>
        <item x="28"/>
        <item x="39"/>
        <item x="31"/>
        <item x="32"/>
        <item x="33"/>
        <item m="1" x="1199"/>
        <item x="38"/>
        <item m="1" x="1200"/>
        <item m="1" x="1201"/>
        <item x="45"/>
        <item x="35"/>
        <item x="41"/>
        <item x="34"/>
        <item x="37"/>
        <item x="61"/>
        <item x="43"/>
        <item m="1" x="1203"/>
        <item x="42"/>
        <item x="48"/>
        <item x="44"/>
        <item m="1" x="1202"/>
        <item x="51"/>
        <item x="46"/>
        <item x="47"/>
        <item x="53"/>
        <item m="1" x="1204"/>
        <item x="54"/>
        <item x="57"/>
        <item x="50"/>
        <item x="49"/>
        <item m="1" x="1205"/>
        <item x="52"/>
        <item m="1" x="1206"/>
        <item x="55"/>
        <item x="56"/>
        <item x="63"/>
        <item x="58"/>
        <item x="59"/>
        <item x="60"/>
        <item x="62"/>
        <item x="64"/>
        <item x="65"/>
        <item x="66"/>
        <item x="67"/>
        <item x="68"/>
        <item x="69"/>
        <item m="1" x="1207"/>
        <item m="1" x="1208"/>
        <item x="70"/>
        <item x="71"/>
        <item x="77"/>
        <item m="1" x="1209"/>
        <item m="1" x="1210"/>
        <item m="1" x="1211"/>
        <item x="72"/>
        <item x="73"/>
        <item x="74"/>
        <item x="75"/>
        <item x="76"/>
        <item x="78"/>
        <item x="79"/>
        <item x="80"/>
        <item m="1" x="1212"/>
        <item x="88"/>
        <item x="81"/>
        <item m="1" x="1213"/>
        <item x="82"/>
        <item x="83"/>
        <item x="84"/>
        <item x="85"/>
        <item x="86"/>
        <item x="87"/>
        <item x="89"/>
        <item x="90"/>
        <item x="91"/>
        <item x="92"/>
        <item m="1" x="1214"/>
        <item x="93"/>
        <item x="94"/>
        <item x="95"/>
        <item x="96"/>
        <item m="1" x="1215"/>
        <item x="97"/>
        <item m="1" x="1216"/>
        <item x="98"/>
        <item x="105"/>
        <item x="99"/>
        <item x="110"/>
        <item x="100"/>
        <item x="101"/>
        <item x="102"/>
        <item x="103"/>
        <item x="104"/>
        <item x="106"/>
        <item x="107"/>
        <item x="108"/>
        <item x="109"/>
        <item x="111"/>
        <item x="112"/>
        <item m="1" x="121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8"/>
        <item m="1" x="1219"/>
        <item x="141"/>
        <item x="167"/>
        <item x="146"/>
        <item x="143"/>
        <item x="191"/>
        <item x="144"/>
        <item m="1" x="122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1"/>
        <item x="179"/>
        <item x="180"/>
        <item x="181"/>
        <item x="182"/>
        <item x="142"/>
        <item x="155"/>
        <item x="169"/>
        <item x="183"/>
        <item x="185"/>
        <item x="217"/>
        <item m="1" x="1222"/>
        <item x="187"/>
        <item x="186"/>
        <item x="188"/>
        <item x="189"/>
        <item x="192"/>
        <item x="193"/>
        <item x="194"/>
        <item x="195"/>
        <item x="196"/>
        <item x="197"/>
        <item x="198"/>
        <item x="200"/>
        <item x="201"/>
        <item x="202"/>
        <item m="1" x="1302"/>
        <item m="1" x="1303"/>
        <item m="1" x="1327"/>
        <item m="1" x="1256"/>
        <item x="205"/>
        <item x="203"/>
        <item x="204"/>
        <item x="206"/>
        <item x="207"/>
        <item x="184"/>
        <item x="208"/>
        <item x="209"/>
        <item x="210"/>
        <item x="211"/>
        <item x="212"/>
        <item m="1" x="1257"/>
        <item m="1" x="1258"/>
        <item m="1" x="1259"/>
        <item m="1" x="1260"/>
        <item x="223"/>
        <item x="213"/>
        <item x="214"/>
        <item x="215"/>
        <item x="216"/>
        <item x="218"/>
        <item m="1" x="1328"/>
        <item x="219"/>
        <item x="220"/>
        <item x="221"/>
        <item m="1" x="1223"/>
        <item m="1" x="1224"/>
        <item x="222"/>
        <item x="224"/>
        <item x="225"/>
        <item x="229"/>
        <item x="230"/>
        <item x="231"/>
        <item x="232"/>
        <item x="233"/>
        <item x="234"/>
        <item x="235"/>
        <item x="236"/>
        <item x="242"/>
        <item x="237"/>
        <item x="238"/>
        <item x="239"/>
        <item x="240"/>
        <item x="241"/>
        <item x="243"/>
        <item x="244"/>
        <item m="1" x="1225"/>
        <item x="245"/>
        <item x="246"/>
        <item m="1" x="131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1"/>
        <item x="374"/>
        <item x="115"/>
        <item x="280"/>
        <item x="281"/>
        <item x="227"/>
        <item m="1" x="1226"/>
        <item x="282"/>
        <item x="283"/>
        <item m="1" x="1316"/>
        <item x="284"/>
        <item x="285"/>
        <item x="286"/>
        <item x="287"/>
        <item x="288"/>
        <item x="289"/>
        <item x="136"/>
        <item x="290"/>
        <item x="291"/>
        <item x="292"/>
        <item x="293"/>
        <item x="294"/>
        <item x="295"/>
        <item x="296"/>
        <item x="297"/>
        <item x="371"/>
        <item x="298"/>
        <item x="299"/>
        <item x="300"/>
        <item x="301"/>
        <item x="302"/>
        <item m="1" x="1321"/>
        <item x="304"/>
        <item x="303"/>
        <item x="305"/>
        <item m="1" x="1312"/>
        <item x="313"/>
        <item x="310"/>
        <item x="309"/>
        <item m="1" x="1334"/>
        <item x="306"/>
        <item x="312"/>
        <item x="307"/>
        <item x="308"/>
        <item x="228"/>
        <item x="311"/>
        <item x="314"/>
        <item x="315"/>
        <item x="316"/>
        <item x="317"/>
        <item x="322"/>
        <item x="318"/>
        <item x="319"/>
        <item x="321"/>
        <item x="320"/>
        <item x="323"/>
        <item x="324"/>
        <item x="325"/>
        <item x="326"/>
        <item x="327"/>
        <item x="328"/>
        <item x="329"/>
        <item m="1" x="1262"/>
        <item x="330"/>
        <item x="331"/>
        <item x="332"/>
        <item x="333"/>
        <item x="334"/>
        <item x="335"/>
        <item m="1" x="1252"/>
        <item m="1" x="1253"/>
        <item m="1" x="1254"/>
        <item m="1" x="1255"/>
        <item m="1" x="1315"/>
        <item x="337"/>
        <item x="336"/>
        <item x="338"/>
        <item x="339"/>
        <item x="340"/>
        <item x="352"/>
        <item x="341"/>
        <item x="342"/>
        <item x="343"/>
        <item m="1" x="1227"/>
        <item x="344"/>
        <item x="345"/>
        <item x="346"/>
        <item x="347"/>
        <item x="362"/>
        <item x="348"/>
        <item x="349"/>
        <item x="350"/>
        <item x="351"/>
        <item x="356"/>
        <item x="353"/>
        <item x="355"/>
        <item x="354"/>
        <item x="372"/>
        <item x="363"/>
        <item x="357"/>
        <item x="358"/>
        <item x="359"/>
        <item x="360"/>
        <item x="361"/>
        <item m="1" x="1228"/>
        <item x="364"/>
        <item x="365"/>
        <item x="366"/>
        <item x="367"/>
        <item x="368"/>
        <item x="369"/>
        <item x="370"/>
        <item m="1" x="1229"/>
        <item m="1" x="1322"/>
        <item m="1" x="1323"/>
        <item x="373"/>
        <item x="375"/>
        <item m="1" x="1230"/>
        <item x="379"/>
        <item x="382"/>
        <item x="376"/>
        <item x="377"/>
        <item x="378"/>
        <item m="1" x="1231"/>
        <item x="380"/>
        <item x="381"/>
        <item x="383"/>
        <item x="384"/>
        <item x="385"/>
        <item x="386"/>
        <item m="1" x="1329"/>
        <item m="1" x="1324"/>
        <item x="387"/>
        <item x="388"/>
        <item x="389"/>
        <item m="1" x="1232"/>
        <item m="1" x="1233"/>
        <item x="390"/>
        <item x="391"/>
        <item x="394"/>
        <item x="392"/>
        <item x="393"/>
        <item x="395"/>
        <item x="396"/>
        <item x="397"/>
        <item x="398"/>
        <item x="399"/>
        <item x="400"/>
        <item m="1" x="1234"/>
        <item x="401"/>
        <item x="402"/>
        <item x="403"/>
        <item x="404"/>
        <item x="405"/>
        <item x="406"/>
        <item m="1" x="1235"/>
        <item x="407"/>
        <item x="408"/>
        <item x="410"/>
        <item x="411"/>
        <item x="412"/>
        <item x="413"/>
        <item m="1" x="1263"/>
        <item x="414"/>
        <item x="415"/>
        <item x="416"/>
        <item x="409"/>
        <item x="417"/>
        <item m="1" x="1336"/>
        <item x="422"/>
        <item m="1" x="1307"/>
        <item x="418"/>
        <item x="419"/>
        <item x="421"/>
        <item m="1" x="1330"/>
        <item x="420"/>
        <item m="1" x="1264"/>
        <item x="423"/>
        <item x="424"/>
        <item x="425"/>
        <item x="426"/>
        <item x="427"/>
        <item x="428"/>
        <item x="429"/>
        <item x="430"/>
        <item x="431"/>
        <item x="432"/>
        <item x="433"/>
        <item x="434"/>
        <item x="435"/>
        <item x="436"/>
        <item x="437"/>
        <item x="438"/>
        <item x="439"/>
        <item x="440"/>
        <item x="441"/>
        <item x="442"/>
        <item x="443"/>
        <item x="444"/>
        <item m="1" x="1318"/>
        <item x="445"/>
        <item x="446"/>
        <item x="447"/>
        <item m="1" x="1317"/>
        <item x="448"/>
        <item m="1" x="1320"/>
        <item x="449"/>
        <item m="1" x="1332"/>
        <item x="450"/>
        <item x="451"/>
        <item m="1" x="1236"/>
        <item x="452"/>
        <item x="453"/>
        <item x="454"/>
        <item x="455"/>
        <item x="456"/>
        <item m="1" x="1265"/>
        <item x="457"/>
        <item x="458"/>
        <item x="459"/>
        <item x="460"/>
        <item x="461"/>
        <item x="462"/>
        <item x="463"/>
        <item m="1" x="1237"/>
        <item x="464"/>
        <item x="465"/>
        <item x="466"/>
        <item x="467"/>
        <item x="468"/>
        <item x="469"/>
        <item x="470"/>
        <item x="471"/>
        <item x="472"/>
        <item x="473"/>
        <item m="1" x="1286"/>
        <item x="474"/>
        <item x="475"/>
        <item x="476"/>
        <item x="477"/>
        <item x="478"/>
        <item m="1" x="1287"/>
        <item x="479"/>
        <item x="480"/>
        <item x="481"/>
        <item x="482"/>
        <item m="1" x="1266"/>
        <item x="483"/>
        <item x="484"/>
        <item x="485"/>
        <item x="486"/>
        <item x="487"/>
        <item x="488"/>
        <item x="489"/>
        <item x="490"/>
        <item x="491"/>
        <item x="492"/>
        <item x="493"/>
        <item x="494"/>
        <item x="495"/>
        <item x="496"/>
        <item x="497"/>
        <item m="1" x="1247"/>
        <item x="499"/>
        <item x="498"/>
        <item x="500"/>
        <item x="501"/>
        <item x="502"/>
        <item x="503"/>
        <item x="504"/>
        <item m="1" x="1248"/>
        <item x="506"/>
        <item x="507"/>
        <item x="508"/>
        <item x="509"/>
        <item x="510"/>
        <item x="511"/>
        <item x="512"/>
        <item m="1" x="1267"/>
        <item m="1" x="1268"/>
        <item m="1" x="1269"/>
        <item m="1" x="1270"/>
        <item m="1" x="1271"/>
        <item x="513"/>
        <item x="514"/>
        <item x="515"/>
        <item x="516"/>
        <item x="517"/>
        <item x="518"/>
        <item x="519"/>
        <item x="520"/>
        <item x="521"/>
        <item x="522"/>
        <item x="523"/>
        <item x="524"/>
        <item x="525"/>
        <item x="526"/>
        <item x="527"/>
        <item x="528"/>
        <item x="529"/>
        <item x="530"/>
        <item x="531"/>
        <item x="532"/>
        <item x="533"/>
        <item m="1" x="1272"/>
        <item x="539"/>
        <item x="534"/>
        <item x="535"/>
        <item x="536"/>
        <item x="537"/>
        <item x="538"/>
        <item x="543"/>
        <item x="540"/>
        <item x="541"/>
        <item x="542"/>
        <item x="544"/>
        <item x="545"/>
        <item x="546"/>
        <item x="547"/>
        <item x="548"/>
        <item x="550"/>
        <item x="551"/>
        <item x="552"/>
        <item x="553"/>
        <item x="554"/>
        <item x="555"/>
        <item x="556"/>
        <item m="1" x="128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9"/>
        <item x="608"/>
        <item x="612"/>
        <item x="613"/>
        <item x="614"/>
        <item x="615"/>
        <item x="609"/>
        <item x="610"/>
        <item x="611"/>
        <item x="616"/>
        <item x="617"/>
        <item m="1" x="1290"/>
        <item x="618"/>
        <item x="619"/>
        <item m="1" x="1291"/>
        <item x="620"/>
        <item x="621"/>
        <item x="622"/>
        <item m="1" x="1292"/>
        <item x="623"/>
        <item m="1" x="1293"/>
        <item x="625"/>
        <item x="624"/>
        <item x="626"/>
        <item x="628"/>
        <item x="630"/>
        <item x="631"/>
        <item x="632"/>
        <item x="633"/>
        <item x="634"/>
        <item x="635"/>
        <item m="1" x="1273"/>
        <item x="649"/>
        <item x="636"/>
        <item m="1" x="1249"/>
        <item m="1" x="1274"/>
        <item x="637"/>
        <item x="638"/>
        <item x="627"/>
        <item x="642"/>
        <item x="643"/>
        <item x="644"/>
        <item m="1" x="1275"/>
        <item x="629"/>
        <item x="645"/>
        <item x="646"/>
        <item x="647"/>
        <item m="1" x="1238"/>
        <item x="648"/>
        <item x="650"/>
        <item x="651"/>
        <item x="641"/>
        <item x="652"/>
        <item x="653"/>
        <item m="1" x="1326"/>
        <item x="654"/>
        <item m="1" x="1294"/>
        <item m="1" x="1295"/>
        <item m="1" x="1276"/>
        <item x="655"/>
        <item m="1" x="1277"/>
        <item x="656"/>
        <item x="657"/>
        <item x="658"/>
        <item x="659"/>
        <item x="660"/>
        <item x="640"/>
        <item x="661"/>
        <item x="663"/>
        <item x="666"/>
        <item x="664"/>
        <item x="665"/>
        <item x="639"/>
        <item x="662"/>
        <item x="667"/>
        <item x="668"/>
        <item x="669"/>
        <item x="670"/>
        <item x="671"/>
        <item x="672"/>
        <item x="673"/>
        <item x="674"/>
        <item x="675"/>
        <item m="1" x="1239"/>
        <item x="676"/>
        <item m="1" x="1240"/>
        <item x="680"/>
        <item x="677"/>
        <item x="678"/>
        <item x="679"/>
        <item x="681"/>
        <item m="1" x="1309"/>
        <item x="683"/>
        <item x="682"/>
        <item x="684"/>
        <item x="685"/>
        <item x="686"/>
        <item x="687"/>
        <item x="688"/>
        <item x="689"/>
        <item x="698"/>
        <item x="690"/>
        <item x="691"/>
        <item x="692"/>
        <item x="706"/>
        <item x="701"/>
        <item x="693"/>
        <item x="694"/>
        <item x="695"/>
        <item m="1" x="1311"/>
        <item x="696"/>
        <item x="697"/>
        <item x="699"/>
        <item x="700"/>
        <item x="702"/>
        <item m="1" x="1243"/>
        <item x="703"/>
        <item x="707"/>
        <item x="704"/>
        <item x="705"/>
        <item x="708"/>
        <item x="718"/>
        <item x="710"/>
        <item x="711"/>
        <item x="712"/>
        <item x="713"/>
        <item x="714"/>
        <item x="715"/>
        <item x="716"/>
        <item x="717"/>
        <item m="1" x="1278"/>
        <item x="719"/>
        <item x="720"/>
        <item x="721"/>
        <item m="1" x="1241"/>
        <item m="1" x="1242"/>
        <item m="1" x="1244"/>
        <item x="727"/>
        <item x="722"/>
        <item x="723"/>
        <item x="724"/>
        <item x="725"/>
        <item x="726"/>
        <item x="728"/>
        <item x="759"/>
        <item x="729"/>
        <item x="730"/>
        <item x="731"/>
        <item m="1" x="1325"/>
        <item m="1" x="1305"/>
        <item x="732"/>
        <item x="733"/>
        <item x="734"/>
        <item m="1" x="1314"/>
        <item x="735"/>
        <item x="736"/>
        <item x="737"/>
        <item x="738"/>
        <item x="739"/>
        <item x="740"/>
        <item x="741"/>
        <item x="742"/>
        <item x="743"/>
        <item x="766"/>
        <item x="744"/>
        <item x="745"/>
        <item x="746"/>
        <item x="747"/>
        <item x="754"/>
        <item x="748"/>
        <item m="1" x="1245"/>
        <item x="749"/>
        <item x="750"/>
        <item x="751"/>
        <item x="752"/>
        <item x="768"/>
        <item x="753"/>
        <item x="755"/>
        <item x="756"/>
        <item x="757"/>
        <item x="758"/>
        <item m="1" x="1279"/>
        <item x="760"/>
        <item m="1" x="1296"/>
        <item x="761"/>
        <item m="1" x="1280"/>
        <item x="762"/>
        <item x="763"/>
        <item m="1" x="1306"/>
        <item x="764"/>
        <item m="1" x="1304"/>
        <item x="765"/>
        <item x="767"/>
        <item x="769"/>
        <item m="1" x="1301"/>
        <item x="770"/>
        <item x="771"/>
        <item x="772"/>
        <item x="773"/>
        <item x="774"/>
        <item x="775"/>
        <item x="776"/>
        <item x="777"/>
        <item x="778"/>
        <item x="779"/>
        <item x="780"/>
        <item x="781"/>
        <item x="782"/>
        <item x="783"/>
        <item x="784"/>
        <item x="785"/>
        <item x="786"/>
        <item x="787"/>
        <item x="788"/>
        <item x="789"/>
        <item x="790"/>
        <item x="791"/>
        <item x="792"/>
        <item m="1" x="1281"/>
        <item x="793"/>
        <item m="1" x="1282"/>
        <item x="794"/>
        <item x="800"/>
        <item x="795"/>
        <item x="796"/>
        <item x="797"/>
        <item x="798"/>
        <item x="799"/>
        <item x="801"/>
        <item x="803"/>
        <item x="802"/>
        <item m="1" x="1283"/>
        <item x="804"/>
        <item x="805"/>
        <item x="806"/>
        <item x="810"/>
        <item x="812"/>
        <item x="811"/>
        <item m="1" x="1310"/>
        <item x="814"/>
        <item x="809"/>
        <item m="1" x="1308"/>
        <item x="821"/>
        <item m="1" x="1333"/>
        <item x="813"/>
        <item x="815"/>
        <item x="817"/>
        <item x="818"/>
        <item x="807"/>
        <item x="816"/>
        <item x="819"/>
        <item m="1" x="1250"/>
        <item x="823"/>
        <item x="824"/>
        <item m="1" x="1297"/>
        <item x="826"/>
        <item x="831"/>
        <item x="829"/>
        <item x="825"/>
        <item x="830"/>
        <item x="835"/>
        <item x="833"/>
        <item x="834"/>
        <item x="832"/>
        <item x="709"/>
        <item x="839"/>
        <item x="840"/>
        <item x="837"/>
        <item x="842"/>
        <item x="843"/>
        <item x="844"/>
        <item m="1" x="1331"/>
        <item x="836"/>
        <item m="1" x="1319"/>
        <item m="1" x="1251"/>
        <item x="822"/>
        <item x="838"/>
        <item x="841"/>
        <item x="848"/>
        <item x="847"/>
        <item x="849"/>
        <item x="846"/>
        <item m="1" x="1298"/>
        <item x="851"/>
        <item x="850"/>
        <item x="845"/>
        <item m="1" x="1335"/>
        <item x="852"/>
        <item x="854"/>
        <item x="855"/>
        <item x="856"/>
        <item x="858"/>
        <item x="859"/>
        <item x="853"/>
        <item x="860"/>
        <item x="861"/>
        <item x="808"/>
        <item x="820"/>
        <item x="857"/>
        <item x="828"/>
        <item x="862"/>
        <item x="864"/>
        <item x="863"/>
        <item x="865"/>
        <item x="866"/>
        <item x="867"/>
        <item x="870"/>
        <item x="868"/>
        <item x="869"/>
        <item x="872"/>
        <item x="873"/>
        <item x="874"/>
        <item x="876"/>
        <item m="1" x="1299"/>
        <item x="875"/>
        <item x="879"/>
        <item x="881"/>
        <item x="880"/>
        <item x="878"/>
        <item x="882"/>
        <item x="883"/>
        <item x="885"/>
        <item m="1" x="1300"/>
        <item x="877"/>
        <item x="884"/>
        <item x="886"/>
        <item x="888"/>
        <item x="889"/>
        <item x="887"/>
        <item x="827"/>
        <item x="890"/>
        <item x="891"/>
        <item x="892"/>
        <item x="893"/>
        <item m="1" x="1246"/>
        <item x="894"/>
        <item x="895"/>
        <item x="896"/>
        <item x="900"/>
        <item x="898"/>
        <item x="902"/>
        <item x="897"/>
        <item x="899"/>
        <item x="904"/>
        <item x="905"/>
        <item x="906"/>
        <item x="907"/>
        <item x="903"/>
        <item x="901"/>
        <item x="908"/>
        <item x="871"/>
        <item m="1" x="1284"/>
        <item x="910"/>
        <item x="909"/>
        <item x="911"/>
        <item m="1" x="128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t="default"/>
      </items>
    </pivotField>
    <pivotField axis="axisRow" showAll="0" sortType="descending">
      <items count="146">
        <item sd="0" x="48"/>
        <item sd="0" x="50"/>
        <item sd="0" x="40"/>
        <item sd="0" x="38"/>
        <item sd="0" x="41"/>
        <item sd="0" x="0"/>
        <item sd="0" x="25"/>
        <item sd="0" x="35"/>
        <item sd="0" x="32"/>
        <item sd="0" x="21"/>
        <item sd="0" x="26"/>
        <item sd="0" x="30"/>
        <item sd="0" x="17"/>
        <item sd="0" m="1" x="127"/>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39"/>
        <item sd="0" x="46"/>
        <item sd="0" x="43"/>
        <item sd="0" m="1" x="129"/>
        <item sd="0" x="45"/>
        <item sd="0" x="47"/>
        <item sd="0" x="49"/>
        <item sd="0" m="1" x="130"/>
        <item sd="0" x="28"/>
        <item sd="0" x="52"/>
        <item sd="0" x="51"/>
        <item sd="0" x="53"/>
        <item sd="0" x="54"/>
        <item sd="0" x="55"/>
        <item sd="0" x="56"/>
        <item sd="0" x="57"/>
        <item sd="0" x="58"/>
        <item sd="0" x="59"/>
        <item sd="0" x="60"/>
        <item sd="0" x="61"/>
        <item sd="0" x="62"/>
        <item sd="0" x="63"/>
        <item sd="0" x="64"/>
        <item sd="0" x="65"/>
        <item sd="0" x="66"/>
        <item sd="0" x="70"/>
        <item sd="0" m="1" x="133"/>
        <item sd="0" x="67"/>
        <item sd="0" x="69"/>
        <item sd="0" m="1" x="128"/>
        <item sd="0" x="71"/>
        <item sd="0" x="72"/>
        <item sd="0" x="73"/>
        <item sd="0" m="1" x="136"/>
        <item sd="0" m="1" x="144"/>
        <item sd="0" m="1" x="138"/>
        <item sd="0" x="77"/>
        <item sd="0" x="76"/>
        <item sd="0" x="82"/>
        <item sd="0" x="74"/>
        <item sd="0" x="75"/>
        <item sd="0" x="68"/>
        <item sd="0" x="78"/>
        <item sd="0" x="79"/>
        <item sd="0" m="1" x="135"/>
        <item sd="0" x="80"/>
        <item sd="0" x="81"/>
        <item sd="0" m="1" x="137"/>
        <item sd="0" x="83"/>
        <item sd="0" x="86"/>
        <item sd="0" x="84"/>
        <item sd="0" x="85"/>
        <item sd="0" x="87"/>
        <item sd="0" x="89"/>
        <item sd="0" x="90"/>
        <item sd="0" x="91"/>
        <item sd="0" x="92"/>
        <item sd="0" x="93"/>
        <item sd="0" x="94"/>
        <item sd="0" x="95"/>
        <item sd="0" x="96"/>
        <item sd="0" m="1" x="141"/>
        <item sd="0" m="1" x="142"/>
        <item sd="0" m="1" x="132"/>
        <item sd="0" x="97"/>
        <item sd="0" x="100"/>
        <item sd="0" m="1" x="140"/>
        <item sd="0" x="101"/>
        <item sd="0" x="110"/>
        <item sd="0" x="106"/>
        <item sd="0" x="88"/>
        <item sd="0" x="102"/>
        <item sd="0" x="112"/>
        <item sd="0" x="113"/>
        <item sd="0" m="1" x="143"/>
        <item sd="0" x="108"/>
        <item sd="0" x="115"/>
        <item sd="0" m="1" x="134"/>
        <item sd="0" x="116"/>
        <item sd="0" x="98"/>
        <item sd="0" x="99"/>
        <item sd="0" x="103"/>
        <item sd="0" x="114"/>
        <item sd="0" x="107"/>
        <item sd="0" x="117"/>
        <item sd="0" x="118"/>
        <item sd="0" x="119"/>
        <item sd="0" x="120"/>
        <item m="1" x="131"/>
        <item sd="0" x="121"/>
        <item sd="0" x="104"/>
        <item sd="0" x="122"/>
        <item sd="0" x="105"/>
        <item sd="0" x="111"/>
        <item sd="0" x="109"/>
        <item sd="0" m="1" x="126"/>
        <item sd="0"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1">
    <i>
      <x v="138"/>
    </i>
    <i>
      <x v="117"/>
    </i>
    <i>
      <x v="142"/>
    </i>
    <i>
      <x v="129"/>
    </i>
    <i>
      <x v="118"/>
    </i>
    <i>
      <x v="143"/>
    </i>
    <i r="1">
      <x v="33"/>
    </i>
    <i r="1">
      <x v="7"/>
    </i>
    <i r="1">
      <x v="52"/>
    </i>
    <i>
      <x v="127"/>
    </i>
    <i>
      <x v="121"/>
    </i>
    <i>
      <x v="122"/>
    </i>
    <i>
      <x v="103"/>
    </i>
    <i>
      <x v="104"/>
    </i>
    <i>
      <x v="132"/>
    </i>
    <i>
      <x v="111"/>
    </i>
    <i>
      <x v="125"/>
    </i>
    <i>
      <x v="56"/>
    </i>
    <i>
      <x v="6"/>
    </i>
    <i>
      <x v="136"/>
    </i>
    <i>
      <x v="113"/>
    </i>
    <i>
      <x v="101"/>
    </i>
    <i>
      <x v="115"/>
    </i>
    <i>
      <x v="105"/>
    </i>
    <i>
      <x v="69"/>
    </i>
    <i>
      <x v="137"/>
    </i>
    <i>
      <x v="144"/>
    </i>
    <i r="1">
      <x v="33"/>
    </i>
    <i>
      <x v="140"/>
    </i>
    <i>
      <x v="22"/>
    </i>
    <i>
      <x v="100"/>
    </i>
    <i>
      <x v="114"/>
    </i>
    <i>
      <x v="126"/>
    </i>
    <i>
      <x v="135"/>
    </i>
    <i>
      <x v="119"/>
    </i>
    <i>
      <x v="71"/>
    </i>
    <i>
      <x v="14"/>
    </i>
    <i>
      <x v="91"/>
    </i>
    <i>
      <x v="21"/>
    </i>
    <i>
      <x v="36"/>
    </i>
    <i>
      <x v="30"/>
    </i>
    <i>
      <x v="37"/>
    </i>
    <i>
      <x v="124"/>
    </i>
    <i>
      <x v="38"/>
    </i>
    <i>
      <x v="86"/>
    </i>
    <i>
      <x v="39"/>
    </i>
    <i>
      <x v="96"/>
    </i>
    <i>
      <x v="40"/>
    </i>
    <i>
      <x v="11"/>
    </i>
    <i>
      <x v="41"/>
    </i>
    <i>
      <x v="116"/>
    </i>
    <i>
      <x v="42"/>
    </i>
    <i>
      <x v="128"/>
    </i>
    <i>
      <x v="43"/>
    </i>
    <i>
      <x v="84"/>
    </i>
    <i>
      <x v="44"/>
    </i>
    <i>
      <x v="88"/>
    </i>
    <i>
      <x v="45"/>
    </i>
    <i>
      <x v="94"/>
    </i>
    <i>
      <x v="47"/>
    </i>
    <i>
      <x v="98"/>
    </i>
    <i>
      <x v="48"/>
    </i>
    <i>
      <x v="102"/>
    </i>
    <i>
      <x v="50"/>
    </i>
    <i>
      <x v="106"/>
    </i>
    <i>
      <x v="51"/>
    </i>
    <i>
      <x v="31"/>
    </i>
    <i>
      <x v="52"/>
    </i>
    <i>
      <x v="3"/>
    </i>
    <i>
      <x v="54"/>
    </i>
    <i>
      <x v="32"/>
    </i>
    <i>
      <x v="55"/>
    </i>
    <i>
      <x v="130"/>
    </i>
    <i>
      <x v="8"/>
    </i>
    <i>
      <x v="83"/>
    </i>
    <i>
      <x v="57"/>
    </i>
    <i>
      <x v="85"/>
    </i>
    <i>
      <x v="58"/>
    </i>
    <i>
      <x v="87"/>
    </i>
    <i>
      <x v="59"/>
    </i>
    <i>
      <x v="89"/>
    </i>
    <i>
      <x v="60"/>
    </i>
    <i>
      <x v="92"/>
    </i>
    <i>
      <x v="61"/>
    </i>
    <i>
      <x v="95"/>
    </i>
    <i>
      <x v="62"/>
    </i>
    <i>
      <x v="97"/>
    </i>
    <i>
      <x v="63"/>
    </i>
    <i>
      <x v="99"/>
    </i>
    <i>
      <x v="64"/>
    </i>
    <i>
      <x v="9"/>
    </i>
    <i>
      <x v="65"/>
    </i>
    <i>
      <x v="10"/>
    </i>
    <i>
      <x v="1"/>
    </i>
    <i>
      <x v="12"/>
    </i>
    <i>
      <x v="25"/>
    </i>
    <i>
      <x v="110"/>
    </i>
    <i>
      <x v="68"/>
    </i>
    <i>
      <x v="15"/>
    </i>
    <i>
      <x v="7"/>
    </i>
    <i>
      <x v="16"/>
    </i>
    <i>
      <x v="70"/>
    </i>
    <i>
      <x v="2"/>
    </i>
    <i>
      <x v="34"/>
    </i>
    <i>
      <x v="35"/>
    </i>
    <i>
      <x v="17"/>
    </i>
    <i>
      <x v="18"/>
    </i>
    <i>
      <x v="73"/>
    </i>
    <i>
      <x v="19"/>
    </i>
    <i>
      <x v="74"/>
    </i>
    <i>
      <x v="20"/>
    </i>
    <i>
      <x v="76"/>
    </i>
    <i>
      <x v="4"/>
    </i>
    <i>
      <x v="133"/>
    </i>
    <i>
      <x v="131"/>
    </i>
    <i>
      <x v="29"/>
    </i>
    <i>
      <x v="33"/>
    </i>
    <i>
      <x v="23"/>
    </i>
    <i>
      <x v="77"/>
    </i>
    <i>
      <x v="26"/>
    </i>
    <i>
      <x v="139"/>
    </i>
    <i>
      <x v="28"/>
    </i>
    <i>
      <x v="24"/>
    </i>
    <i>
      <x v="78"/>
    </i>
    <i>
      <x v="82"/>
    </i>
    <i>
      <x/>
    </i>
    <i>
      <x v="67"/>
    </i>
    <i>
      <x v="66"/>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179">
      <pivotArea collapsedLevelsAreSubtotals="1" fieldPosition="0">
        <references count="1">
          <reference field="2" count="1">
            <x v="9"/>
          </reference>
        </references>
      </pivotArea>
    </format>
    <format dxfId="1178">
      <pivotArea collapsedLevelsAreSubtotals="1" fieldPosition="0">
        <references count="1">
          <reference field="2" count="1">
            <x v="4"/>
          </reference>
        </references>
      </pivotArea>
    </format>
    <format dxfId="1177">
      <pivotArea grandRow="1" outline="0" collapsedLevelsAreSubtotals="1" fieldPosition="0"/>
    </format>
    <format dxfId="1176">
      <pivotArea dataOnly="0" labelOnly="1" grandRow="1" outline="0" fieldPosition="0"/>
    </format>
    <format dxfId="1175">
      <pivotArea grandRow="1" outline="0" collapsedLevelsAreSubtotals="1" fieldPosition="0"/>
    </format>
    <format dxfId="1174">
      <pivotArea dataOnly="0" labelOnly="1" grandRow="1" outline="0" fieldPosition="0"/>
    </format>
    <format dxfId="1173">
      <pivotArea grandRow="1" outline="0" collapsedLevelsAreSubtotals="1" fieldPosition="0"/>
    </format>
    <format dxfId="1172">
      <pivotArea dataOnly="0" labelOnly="1" grandRow="1" outline="0" fieldPosition="0"/>
    </format>
    <format dxfId="1171">
      <pivotArea outline="0" collapsedLevelsAreSubtotals="1" fieldPosition="0">
        <references count="1">
          <reference field="4294967294" count="1" selected="0">
            <x v="0"/>
          </reference>
        </references>
      </pivotArea>
    </format>
    <format dxfId="1170">
      <pivotArea dataOnly="0" labelOnly="1" outline="0" fieldPosition="0">
        <references count="1">
          <reference field="0" count="0"/>
        </references>
      </pivotArea>
    </format>
    <format dxfId="1169">
      <pivotArea dataOnly="0" labelOnly="1" outline="0" fieldPosition="0">
        <references count="1">
          <reference field="4294967294" count="1">
            <x v="0"/>
          </reference>
        </references>
      </pivotArea>
    </format>
    <format dxfId="1168">
      <pivotArea outline="0" collapsedLevelsAreSubtotals="1" fieldPosition="0">
        <references count="1">
          <reference field="4294967294" count="1" selected="0">
            <x v="1"/>
          </reference>
        </references>
      </pivotArea>
    </format>
    <format dxfId="1167">
      <pivotArea dataOnly="0" labelOnly="1" outline="0" fieldPosition="0">
        <references count="1">
          <reference field="4294967294" count="1">
            <x v="1"/>
          </reference>
        </references>
      </pivotArea>
    </format>
    <format dxfId="1166">
      <pivotArea outline="0" collapsedLevelsAreSubtotals="1" fieldPosition="0">
        <references count="1">
          <reference field="4294967294" count="1" selected="0">
            <x v="2"/>
          </reference>
        </references>
      </pivotArea>
    </format>
    <format dxfId="1165">
      <pivotArea dataOnly="0" labelOnly="1" outline="0" fieldPosition="0">
        <references count="1">
          <reference field="4294967294" count="1">
            <x v="2"/>
          </reference>
        </references>
      </pivotArea>
    </format>
    <format dxfId="1164">
      <pivotArea grandRow="1" outline="0" collapsedLevelsAreSubtotals="1" fieldPosition="0"/>
    </format>
    <format dxfId="1163">
      <pivotArea dataOnly="0" labelOnly="1" grandRow="1" outline="0" fieldPosition="0"/>
    </format>
    <format dxfId="1162">
      <pivotArea type="all" dataOnly="0" outline="0" fieldPosition="0"/>
    </format>
    <format dxfId="1161">
      <pivotArea grandRow="1" outline="0" collapsedLevelsAreSubtotals="1" fieldPosition="0"/>
    </format>
    <format dxfId="1160">
      <pivotArea dataOnly="0" labelOnly="1" grandRow="1" outline="0" fieldPosition="0"/>
    </format>
    <format dxfId="1159">
      <pivotArea collapsedLevelsAreSubtotals="1" fieldPosition="0">
        <references count="2">
          <reference field="4294967294" count="1" selected="0">
            <x v="2"/>
          </reference>
          <reference field="1" count="1">
            <x v="22"/>
          </reference>
        </references>
      </pivotArea>
    </format>
    <format dxfId="1158">
      <pivotArea collapsedLevelsAreSubtotals="1" fieldPosition="0">
        <references count="3">
          <reference field="4294967294" count="1" selected="0">
            <x v="2"/>
          </reference>
          <reference field="1" count="1">
            <x v="22"/>
          </reference>
          <reference field="2" count="1" selected="0">
            <x v="7"/>
          </reference>
        </references>
      </pivotArea>
    </format>
    <format dxfId="1157">
      <pivotArea dataOnly="0" labelOnly="1" outline="0" fieldPosition="0">
        <references count="1">
          <reference field="4294967294" count="3">
            <x v="0"/>
            <x v="1"/>
            <x v="2"/>
          </reference>
        </references>
      </pivotArea>
    </format>
    <format dxfId="1156">
      <pivotArea dataOnly="0" labelOnly="1" outline="0" fieldPosition="0">
        <references count="1">
          <reference field="4294967294" count="1">
            <x v="0"/>
          </reference>
        </references>
      </pivotArea>
    </format>
    <format dxfId="1155">
      <pivotArea dataOnly="0" labelOnly="1" outline="0" fieldPosition="0">
        <references count="1">
          <reference field="4294967294" count="1">
            <x v="1"/>
          </reference>
        </references>
      </pivotArea>
    </format>
    <format dxfId="1154">
      <pivotArea dataOnly="0" labelOnly="1" outline="0" fieldPosition="0">
        <references count="1">
          <reference field="4294967294" count="1">
            <x v="1"/>
          </reference>
        </references>
      </pivotArea>
    </format>
    <format dxfId="1153">
      <pivotArea dataOnly="0" labelOnly="1" outline="0" fieldPosition="0">
        <references count="1">
          <reference field="4294967294" count="1">
            <x v="2"/>
          </reference>
        </references>
      </pivotArea>
    </format>
    <format dxfId="1152">
      <pivotArea dataOnly="0" labelOnly="1" fieldPosition="0">
        <references count="1">
          <reference field="2" count="0"/>
        </references>
      </pivotArea>
    </format>
    <format dxfId="1151">
      <pivotArea collapsedLevelsAreSubtotals="1" fieldPosition="0">
        <references count="2">
          <reference field="4294967294" count="1" selected="0">
            <x v="2"/>
          </reference>
          <reference field="2" count="1">
            <x v="4"/>
          </reference>
        </references>
      </pivotArea>
    </format>
    <format dxfId="1150">
      <pivotArea collapsedLevelsAreSubtotals="1" fieldPosition="0">
        <references count="2">
          <reference field="4294967294" count="1" selected="0">
            <x v="2"/>
          </reference>
          <reference field="2" count="1">
            <x v="9"/>
          </reference>
        </references>
      </pivotArea>
    </format>
    <format dxfId="1149">
      <pivotArea collapsedLevelsAreSubtotals="1" fieldPosition="0">
        <references count="2">
          <reference field="4294967294" count="1" selected="0">
            <x v="2"/>
          </reference>
          <reference field="2" count="1">
            <x v="14"/>
          </reference>
        </references>
      </pivotArea>
    </format>
    <format dxfId="1148">
      <pivotArea collapsedLevelsAreSubtotals="1" fieldPosition="0">
        <references count="3">
          <reference field="4294967294" count="1" selected="0">
            <x v="2"/>
          </reference>
          <reference field="1" count="3">
            <x v="3"/>
            <x v="37"/>
            <x v="41"/>
          </reference>
          <reference field="2" count="1" selected="0">
            <x v="14"/>
          </reference>
        </references>
      </pivotArea>
    </format>
    <format dxfId="1147">
      <pivotArea collapsedLevelsAreSubtotals="1" fieldPosition="0">
        <references count="3">
          <reference field="4294967294" count="1" selected="0">
            <x v="2"/>
          </reference>
          <reference field="1" count="1">
            <x v="6"/>
          </reference>
          <reference field="2" count="1" selected="0">
            <x v="14"/>
          </reference>
        </references>
      </pivotArea>
    </format>
    <format dxfId="1146">
      <pivotArea collapsedLevelsAreSubtotals="1" fieldPosition="0">
        <references count="3">
          <reference field="4294967294" count="1" selected="0">
            <x v="2"/>
          </reference>
          <reference field="1" count="1">
            <x v="27"/>
          </reference>
          <reference field="2" count="1" selected="0">
            <x v="14"/>
          </reference>
        </references>
      </pivotArea>
    </format>
    <format dxfId="1145">
      <pivotArea collapsedLevelsAreSubtotals="1" fieldPosition="0">
        <references count="1">
          <reference field="2" count="1">
            <x v="0"/>
          </reference>
        </references>
      </pivotArea>
    </format>
    <format dxfId="1144">
      <pivotArea collapsedLevelsAreSubtotals="1" fieldPosition="0">
        <references count="1">
          <reference field="2" count="1">
            <x v="14"/>
          </reference>
        </references>
      </pivotArea>
    </format>
    <format dxfId="1143">
      <pivotArea collapsedLevelsAreSubtotals="1" fieldPosition="0">
        <references count="1">
          <reference field="2" count="1">
            <x v="9"/>
          </reference>
        </references>
      </pivotArea>
    </format>
    <format dxfId="1142">
      <pivotArea collapsedLevelsAreSubtotals="1" fieldPosition="0">
        <references count="1">
          <reference field="2" count="1">
            <x v="5"/>
          </reference>
        </references>
      </pivotArea>
    </format>
    <format dxfId="1141">
      <pivotArea collapsedLevelsAreSubtotals="1" fieldPosition="0">
        <references count="1">
          <reference field="2" count="1">
            <x v="17"/>
          </reference>
        </references>
      </pivotArea>
    </format>
    <format dxfId="1140">
      <pivotArea collapsedLevelsAreSubtotals="1" fieldPosition="0">
        <references count="1">
          <reference field="2" count="1">
            <x v="2"/>
          </reference>
        </references>
      </pivotArea>
    </format>
    <format dxfId="1139">
      <pivotArea collapsedLevelsAreSubtotals="1" fieldPosition="0">
        <references count="1">
          <reference field="2" count="1">
            <x v="10"/>
          </reference>
        </references>
      </pivotArea>
    </format>
    <format dxfId="1138">
      <pivotArea collapsedLevelsAreSubtotals="1" fieldPosition="0">
        <references count="1">
          <reference field="2" count="1">
            <x v="1"/>
          </reference>
        </references>
      </pivotArea>
    </format>
    <format dxfId="1137">
      <pivotArea collapsedLevelsAreSubtotals="1" fieldPosition="0">
        <references count="1">
          <reference field="2" count="1">
            <x v="13"/>
          </reference>
        </references>
      </pivotArea>
    </format>
    <format dxfId="1136">
      <pivotArea collapsedLevelsAreSubtotals="1" fieldPosition="0">
        <references count="1">
          <reference field="2" count="1">
            <x v="4"/>
          </reference>
        </references>
      </pivotArea>
    </format>
    <format dxfId="1135">
      <pivotArea collapsedLevelsAreSubtotals="1" fieldPosition="0">
        <references count="1">
          <reference field="2" count="1">
            <x v="8"/>
          </reference>
        </references>
      </pivotArea>
    </format>
    <format dxfId="1134">
      <pivotArea collapsedLevelsAreSubtotals="1" fieldPosition="0">
        <references count="1">
          <reference field="2" count="1">
            <x v="3"/>
          </reference>
        </references>
      </pivotArea>
    </format>
    <format dxfId="1133">
      <pivotArea collapsedLevelsAreSubtotals="1" fieldPosition="0">
        <references count="1">
          <reference field="2" count="1">
            <x v="12"/>
          </reference>
        </references>
      </pivotArea>
    </format>
    <format dxfId="1132">
      <pivotArea collapsedLevelsAreSubtotals="1" fieldPosition="0">
        <references count="1">
          <reference field="2" count="1">
            <x v="6"/>
          </reference>
        </references>
      </pivotArea>
    </format>
    <format dxfId="1131">
      <pivotArea collapsedLevelsAreSubtotals="1" fieldPosition="0">
        <references count="1">
          <reference field="2" count="1">
            <x v="11"/>
          </reference>
        </references>
      </pivotArea>
    </format>
    <format dxfId="1130">
      <pivotArea collapsedLevelsAreSubtotals="1" fieldPosition="0">
        <references count="1">
          <reference field="2" count="1">
            <x v="20"/>
          </reference>
        </references>
      </pivotArea>
    </format>
    <format dxfId="1129">
      <pivotArea collapsedLevelsAreSubtotals="1" fieldPosition="0">
        <references count="2">
          <reference field="1" count="1">
            <x v="6"/>
          </reference>
          <reference field="2" count="1" selected="0">
            <x v="20"/>
          </reference>
        </references>
      </pivotArea>
    </format>
    <format dxfId="1128">
      <pivotArea collapsedLevelsAreSubtotals="1" fieldPosition="0">
        <references count="1">
          <reference field="2" count="1">
            <x v="7"/>
          </reference>
        </references>
      </pivotArea>
    </format>
    <format dxfId="1127">
      <pivotArea collapsedLevelsAreSubtotals="1" fieldPosition="0">
        <references count="1">
          <reference field="2" count="1">
            <x v="16"/>
          </reference>
        </references>
      </pivotArea>
    </format>
    <format dxfId="1126">
      <pivotArea collapsedLevelsAreSubtotals="1" fieldPosition="0">
        <references count="1">
          <reference field="2" count="1">
            <x v="19"/>
          </reference>
        </references>
      </pivotArea>
    </format>
    <format dxfId="1125">
      <pivotArea collapsedLevelsAreSubtotals="1" fieldPosition="0">
        <references count="1">
          <reference field="2" count="1">
            <x v="18"/>
          </reference>
        </references>
      </pivotArea>
    </format>
    <format dxfId="1124">
      <pivotArea collapsedLevelsAreSubtotals="1" fieldPosition="0">
        <references count="1">
          <reference field="2" count="1">
            <x v="15"/>
          </reference>
        </references>
      </pivotArea>
    </format>
    <format dxfId="1123">
      <pivotArea collapsedLevelsAreSubtotals="1" fieldPosition="0">
        <references count="1">
          <reference field="2" count="1">
            <x v="21"/>
          </reference>
        </references>
      </pivotArea>
    </format>
    <format dxfId="1122">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121">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120">
      <pivotArea dataOnly="0" labelOnly="1" fieldPosition="0">
        <references count="1">
          <reference field="1" count="1">
            <x v="79"/>
          </reference>
        </references>
      </pivotArea>
    </format>
    <format dxfId="1119">
      <pivotArea dataOnly="0" labelOnly="1" fieldPosition="0">
        <references count="1">
          <reference field="1" count="1">
            <x v="79"/>
          </reference>
        </references>
      </pivotArea>
    </format>
    <format dxfId="1118">
      <pivotArea type="all" dataOnly="0" outline="0" fieldPosition="0"/>
    </format>
    <format dxfId="1117">
      <pivotArea outline="0" collapsedLevelsAreSubtotals="1" fieldPosition="0"/>
    </format>
    <format dxfId="1116">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115">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114">
      <pivotArea dataOnly="0" labelOnly="1" fieldPosition="0">
        <references count="1">
          <reference field="1" count="16">
            <x v="0"/>
            <x v="12"/>
            <x v="14"/>
            <x v="15"/>
            <x v="17"/>
            <x v="19"/>
            <x v="27"/>
            <x v="47"/>
            <x v="58"/>
            <x v="59"/>
            <x v="62"/>
            <x v="63"/>
            <x v="64"/>
            <x v="65"/>
            <x v="66"/>
            <x v="67"/>
          </reference>
        </references>
      </pivotArea>
    </format>
    <format dxfId="1113">
      <pivotArea dataOnly="0" labelOnly="1" grandRow="1" outline="0" fieldPosition="0"/>
    </format>
    <format dxfId="1112">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45366</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916"/>
  <sheetViews>
    <sheetView tabSelected="1" zoomScale="140" zoomScaleNormal="140" workbookViewId="0">
      <pane ySplit="1" topLeftCell="A18898" activePane="bottomLeft" state="frozen"/>
      <selection pane="bottomLeft" activeCell="D18918" sqref="D18918"/>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12287</v>
      </c>
      <c r="E17662" s="236">
        <v>250000</v>
      </c>
      <c r="F17662" s="236"/>
      <c r="G17662" s="236">
        <f t="shared" si="281"/>
        <v>-250000</v>
      </c>
      <c r="H17662" s="709" t="s">
        <v>11523</v>
      </c>
    </row>
    <row r="17663" spans="1:8" ht="19.5" customHeight="1" x14ac:dyDescent="0.2">
      <c r="A17663" s="733">
        <v>45248</v>
      </c>
      <c r="B17663" s="174" t="s">
        <v>11617</v>
      </c>
      <c r="C17663" s="174" t="s">
        <v>1198</v>
      </c>
      <c r="D17663" s="228" t="s">
        <v>12287</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12354</v>
      </c>
      <c r="E18055" s="176"/>
      <c r="F18055" s="176">
        <v>-650000</v>
      </c>
      <c r="G18055" s="176">
        <f t="shared" si="290"/>
        <v>-650000</v>
      </c>
      <c r="H18055" s="702" t="s">
        <v>11835</v>
      </c>
    </row>
    <row r="18056" spans="1:10" ht="24" x14ac:dyDescent="0.2">
      <c r="A18056" s="730">
        <v>45280</v>
      </c>
      <c r="B18056" s="94" t="s">
        <v>9661</v>
      </c>
      <c r="C18056" s="94" t="s">
        <v>559</v>
      </c>
      <c r="D18056" s="802" t="s">
        <v>12354</v>
      </c>
      <c r="E18056" s="176"/>
      <c r="F18056" s="176">
        <v>-750000</v>
      </c>
      <c r="G18056" s="176">
        <f t="shared" si="290"/>
        <v>-750000</v>
      </c>
      <c r="H18056" s="702" t="s">
        <v>11835</v>
      </c>
    </row>
    <row r="18057" spans="1:10" ht="24" x14ac:dyDescent="0.2">
      <c r="A18057" s="730">
        <v>45280</v>
      </c>
      <c r="B18057" s="94" t="s">
        <v>9661</v>
      </c>
      <c r="C18057" s="94" t="s">
        <v>559</v>
      </c>
      <c r="D18057" s="802" t="s">
        <v>12354</v>
      </c>
      <c r="E18057" s="176"/>
      <c r="F18057" s="176">
        <v>-850000</v>
      </c>
      <c r="G18057" s="176">
        <f t="shared" si="290"/>
        <v>-850000</v>
      </c>
      <c r="H18057" s="702" t="s">
        <v>11835</v>
      </c>
      <c r="J18057" s="40"/>
    </row>
    <row r="18058" spans="1:10" ht="15" x14ac:dyDescent="0.2">
      <c r="A18058" s="730">
        <v>45280</v>
      </c>
      <c r="B18058" s="94" t="s">
        <v>9661</v>
      </c>
      <c r="C18058" s="94" t="s">
        <v>559</v>
      </c>
      <c r="D18058" s="802" t="s">
        <v>12355</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12359</v>
      </c>
      <c r="E18060" s="176"/>
      <c r="F18060" s="176">
        <v>550000</v>
      </c>
      <c r="G18060" s="176">
        <f t="shared" si="290"/>
        <v>550000</v>
      </c>
      <c r="H18060" s="702" t="s">
        <v>11835</v>
      </c>
    </row>
    <row r="18061" spans="1:10" ht="15" x14ac:dyDescent="0.2">
      <c r="A18061" s="730">
        <v>45283</v>
      </c>
      <c r="B18061" s="94" t="s">
        <v>10232</v>
      </c>
      <c r="C18061" s="94" t="s">
        <v>559</v>
      </c>
      <c r="D18061" s="892" t="s">
        <v>12359</v>
      </c>
      <c r="E18061" s="176"/>
      <c r="F18061" s="176">
        <v>600000</v>
      </c>
      <c r="G18061" s="176">
        <f t="shared" si="290"/>
        <v>600000</v>
      </c>
      <c r="H18061" s="702" t="s">
        <v>11835</v>
      </c>
    </row>
    <row r="18062" spans="1:10" ht="24" x14ac:dyDescent="0.2">
      <c r="A18062" s="730">
        <v>45283</v>
      </c>
      <c r="B18062" s="94" t="s">
        <v>10232</v>
      </c>
      <c r="C18062" s="94" t="s">
        <v>559</v>
      </c>
      <c r="D18062" s="802" t="s">
        <v>12360</v>
      </c>
      <c r="E18062" s="176"/>
      <c r="F18062" s="176">
        <v>650000</v>
      </c>
      <c r="G18062" s="176">
        <f t="shared" si="290"/>
        <v>650000</v>
      </c>
      <c r="H18062" s="702" t="s">
        <v>11835</v>
      </c>
    </row>
    <row r="18063" spans="1:10" ht="15" x14ac:dyDescent="0.2">
      <c r="A18063" s="730">
        <v>45283</v>
      </c>
      <c r="B18063" s="94" t="s">
        <v>10232</v>
      </c>
      <c r="C18063" s="94" t="s">
        <v>559</v>
      </c>
      <c r="D18063" s="892" t="s">
        <v>12358</v>
      </c>
      <c r="E18063" s="176"/>
      <c r="F18063" s="176">
        <v>700000</v>
      </c>
      <c r="G18063" s="176">
        <f t="shared" si="290"/>
        <v>700000</v>
      </c>
      <c r="H18063" s="702" t="s">
        <v>11835</v>
      </c>
    </row>
    <row r="18064" spans="1:10" ht="24" x14ac:dyDescent="0.2">
      <c r="A18064" s="730">
        <v>45283</v>
      </c>
      <c r="B18064" s="94" t="s">
        <v>10232</v>
      </c>
      <c r="C18064" s="94" t="s">
        <v>559</v>
      </c>
      <c r="D18064" s="802" t="s">
        <v>12360</v>
      </c>
      <c r="E18064" s="176"/>
      <c r="F18064" s="176">
        <v>750000</v>
      </c>
      <c r="G18064" s="176">
        <f t="shared" si="290"/>
        <v>750000</v>
      </c>
      <c r="H18064" s="702" t="s">
        <v>11835</v>
      </c>
    </row>
    <row r="18065" spans="1:10" ht="24" x14ac:dyDescent="0.2">
      <c r="A18065" s="730">
        <v>45283</v>
      </c>
      <c r="B18065" s="94" t="s">
        <v>10232</v>
      </c>
      <c r="C18065" s="94" t="s">
        <v>559</v>
      </c>
      <c r="D18065" s="802" t="s">
        <v>12360</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12629</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12629</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12313</v>
      </c>
      <c r="E18158" s="567">
        <v>25780</v>
      </c>
      <c r="F18158" s="126"/>
      <c r="G18158" s="126">
        <f t="shared" si="293"/>
        <v>-25780</v>
      </c>
      <c r="H18158" s="705" t="s">
        <v>12047</v>
      </c>
    </row>
    <row r="18159" spans="1:8" ht="15" x14ac:dyDescent="0.2">
      <c r="A18159" s="734">
        <v>45300</v>
      </c>
      <c r="B18159" s="63" t="s">
        <v>10232</v>
      </c>
      <c r="C18159" s="566" t="s">
        <v>8394</v>
      </c>
      <c r="D18159" s="875" t="s">
        <v>12313</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12313</v>
      </c>
      <c r="E18160" s="567">
        <v>1347</v>
      </c>
      <c r="F18160" s="126"/>
      <c r="G18160" s="126">
        <f t="shared" si="294"/>
        <v>-1347</v>
      </c>
      <c r="H18160" s="705" t="s">
        <v>12047</v>
      </c>
    </row>
    <row r="18161" spans="1:8" ht="15" x14ac:dyDescent="0.2">
      <c r="A18161" s="734">
        <v>45300</v>
      </c>
      <c r="B18161" s="63" t="s">
        <v>10909</v>
      </c>
      <c r="C18161" s="566" t="s">
        <v>8394</v>
      </c>
      <c r="D18161" s="875" t="s">
        <v>12313</v>
      </c>
      <c r="E18161" s="567">
        <v>187415</v>
      </c>
      <c r="F18161" s="126"/>
      <c r="G18161" s="126">
        <f t="shared" si="294"/>
        <v>-187415</v>
      </c>
      <c r="H18161" s="705" t="s">
        <v>12047</v>
      </c>
    </row>
    <row r="18162" spans="1:8" ht="15" x14ac:dyDescent="0.2">
      <c r="A18162" s="734">
        <v>45300</v>
      </c>
      <c r="B18162" s="63" t="s">
        <v>11007</v>
      </c>
      <c r="C18162" s="566" t="s">
        <v>8394</v>
      </c>
      <c r="D18162" s="875" t="s">
        <v>12313</v>
      </c>
      <c r="E18162" s="567">
        <v>4390</v>
      </c>
      <c r="F18162" s="126"/>
      <c r="G18162" s="126">
        <f t="shared" si="294"/>
        <v>-4390</v>
      </c>
      <c r="H18162" s="705" t="s">
        <v>12047</v>
      </c>
    </row>
    <row r="18163" spans="1:8" ht="15" x14ac:dyDescent="0.2">
      <c r="A18163" s="734">
        <v>45300</v>
      </c>
      <c r="B18163" s="63" t="s">
        <v>11075</v>
      </c>
      <c r="C18163" s="566" t="s">
        <v>8394</v>
      </c>
      <c r="D18163" s="875" t="s">
        <v>12313</v>
      </c>
      <c r="E18163" s="567">
        <v>75122</v>
      </c>
      <c r="F18163" s="126"/>
      <c r="G18163" s="126">
        <f t="shared" si="294"/>
        <v>-75122</v>
      </c>
      <c r="H18163" s="705" t="s">
        <v>12047</v>
      </c>
    </row>
    <row r="18164" spans="1:8" ht="15" x14ac:dyDescent="0.2">
      <c r="A18164" s="734">
        <v>45300</v>
      </c>
      <c r="B18164" s="63" t="s">
        <v>11446</v>
      </c>
      <c r="C18164" s="566" t="s">
        <v>8394</v>
      </c>
      <c r="D18164" s="875" t="s">
        <v>12313</v>
      </c>
      <c r="E18164" s="567">
        <v>130168</v>
      </c>
      <c r="F18164" s="126"/>
      <c r="G18164" s="126">
        <f t="shared" si="294"/>
        <v>-130168</v>
      </c>
      <c r="H18164" s="705" t="s">
        <v>12047</v>
      </c>
    </row>
    <row r="18165" spans="1:8" ht="15" x14ac:dyDescent="0.2">
      <c r="A18165" s="734">
        <v>45300</v>
      </c>
      <c r="B18165" s="63" t="s">
        <v>11271</v>
      </c>
      <c r="C18165" s="566" t="s">
        <v>8394</v>
      </c>
      <c r="D18165" s="875" t="s">
        <v>12313</v>
      </c>
      <c r="E18165" s="567">
        <v>13416</v>
      </c>
      <c r="F18165" s="126"/>
      <c r="G18165" s="126">
        <f t="shared" si="294"/>
        <v>-13416</v>
      </c>
      <c r="H18165" s="705" t="s">
        <v>12047</v>
      </c>
    </row>
    <row r="18166" spans="1:8" ht="15" x14ac:dyDescent="0.2">
      <c r="A18166" s="734">
        <v>45300</v>
      </c>
      <c r="B18166" s="63" t="s">
        <v>11716</v>
      </c>
      <c r="C18166" s="566" t="s">
        <v>8394</v>
      </c>
      <c r="D18166" s="875" t="s">
        <v>12313</v>
      </c>
      <c r="E18166" s="567">
        <v>56173</v>
      </c>
      <c r="F18166" s="126"/>
      <c r="G18166" s="126">
        <f t="shared" si="294"/>
        <v>-56173</v>
      </c>
      <c r="H18166" s="705" t="s">
        <v>12047</v>
      </c>
    </row>
    <row r="18167" spans="1:8" ht="15" x14ac:dyDescent="0.2">
      <c r="A18167" s="734">
        <v>45300</v>
      </c>
      <c r="B18167" s="63" t="s">
        <v>11511</v>
      </c>
      <c r="C18167" s="566" t="s">
        <v>8394</v>
      </c>
      <c r="D18167" s="875" t="s">
        <v>12313</v>
      </c>
      <c r="E18167" s="567">
        <v>73043</v>
      </c>
      <c r="F18167" s="126"/>
      <c r="G18167" s="126">
        <f t="shared" si="294"/>
        <v>-73043</v>
      </c>
      <c r="H18167" s="705" t="s">
        <v>12047</v>
      </c>
    </row>
    <row r="18168" spans="1:8" ht="15" x14ac:dyDescent="0.2">
      <c r="A18168" s="734">
        <v>45300</v>
      </c>
      <c r="B18168" s="63" t="s">
        <v>11617</v>
      </c>
      <c r="C18168" s="566" t="s">
        <v>8394</v>
      </c>
      <c r="D18168" s="875" t="s">
        <v>12313</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12285</v>
      </c>
      <c r="E18192" s="672">
        <v>148537</v>
      </c>
      <c r="F18192" s="126"/>
      <c r="G18192" s="126">
        <f t="shared" si="295"/>
        <v>-148537</v>
      </c>
      <c r="H18192" s="705" t="s">
        <v>12047</v>
      </c>
    </row>
    <row r="18193" spans="1:8" ht="15" x14ac:dyDescent="0.2">
      <c r="A18193" s="734">
        <v>45303</v>
      </c>
      <c r="B18193" s="63" t="s">
        <v>10296</v>
      </c>
      <c r="C18193" s="670" t="s">
        <v>1198</v>
      </c>
      <c r="D18193" s="907" t="s">
        <v>12285</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12285</v>
      </c>
      <c r="E18194" s="672">
        <v>91300</v>
      </c>
      <c r="F18194" s="126"/>
      <c r="G18194" s="126">
        <f t="shared" si="296"/>
        <v>-91300</v>
      </c>
      <c r="H18194" s="705" t="s">
        <v>12047</v>
      </c>
    </row>
    <row r="18195" spans="1:8" ht="15" x14ac:dyDescent="0.2">
      <c r="A18195" s="734">
        <v>45303</v>
      </c>
      <c r="B18195" s="63" t="s">
        <v>7807</v>
      </c>
      <c r="C18195" s="670" t="s">
        <v>1198</v>
      </c>
      <c r="D18195" s="907" t="s">
        <v>12285</v>
      </c>
      <c r="E18195" s="672">
        <v>10980</v>
      </c>
      <c r="F18195" s="126"/>
      <c r="G18195" s="126">
        <f t="shared" si="296"/>
        <v>-10980</v>
      </c>
      <c r="H18195" s="705" t="s">
        <v>12047</v>
      </c>
    </row>
    <row r="18196" spans="1:8" ht="15" x14ac:dyDescent="0.2">
      <c r="A18196" s="734">
        <v>45303</v>
      </c>
      <c r="B18196" s="63" t="s">
        <v>10379</v>
      </c>
      <c r="C18196" s="670" t="s">
        <v>1198</v>
      </c>
      <c r="D18196" s="907" t="s">
        <v>12285</v>
      </c>
      <c r="E18196" s="672">
        <v>206520</v>
      </c>
      <c r="F18196" s="126"/>
      <c r="G18196" s="126">
        <f t="shared" si="296"/>
        <v>-206520</v>
      </c>
      <c r="H18196" s="705" t="s">
        <v>12047</v>
      </c>
    </row>
    <row r="18197" spans="1:8" ht="15" x14ac:dyDescent="0.2">
      <c r="A18197" s="734">
        <v>45303</v>
      </c>
      <c r="B18197" s="63" t="s">
        <v>11271</v>
      </c>
      <c r="C18197" s="670" t="s">
        <v>1198</v>
      </c>
      <c r="D18197" s="907" t="s">
        <v>12285</v>
      </c>
      <c r="E18197" s="672">
        <v>19640</v>
      </c>
      <c r="F18197" s="126"/>
      <c r="G18197" s="126">
        <f t="shared" si="296"/>
        <v>-19640</v>
      </c>
      <c r="H18197" s="705" t="s">
        <v>12047</v>
      </c>
    </row>
    <row r="18198" spans="1:8" ht="15" x14ac:dyDescent="0.2">
      <c r="A18198" s="734">
        <v>45303</v>
      </c>
      <c r="B18198" s="63" t="s">
        <v>10471</v>
      </c>
      <c r="C18198" s="670" t="s">
        <v>1198</v>
      </c>
      <c r="D18198" s="907" t="s">
        <v>12285</v>
      </c>
      <c r="E18198" s="672">
        <v>259118</v>
      </c>
      <c r="F18198" s="126"/>
      <c r="G18198" s="126">
        <f t="shared" si="296"/>
        <v>-259118</v>
      </c>
      <c r="H18198" s="705" t="s">
        <v>12047</v>
      </c>
    </row>
    <row r="18199" spans="1:8" ht="15" x14ac:dyDescent="0.2">
      <c r="A18199" s="734">
        <v>45303</v>
      </c>
      <c r="B18199" s="63" t="s">
        <v>10576</v>
      </c>
      <c r="C18199" s="670" t="s">
        <v>1198</v>
      </c>
      <c r="D18199" s="907" t="s">
        <v>12285</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12344</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12290</v>
      </c>
      <c r="E18270" s="126">
        <v>400</v>
      </c>
      <c r="F18270" s="126"/>
      <c r="G18270" s="126">
        <f t="shared" si="304"/>
        <v>-400</v>
      </c>
      <c r="H18270" s="705" t="s">
        <v>12047</v>
      </c>
    </row>
    <row r="18271" spans="1:8" ht="18.75" customHeight="1" x14ac:dyDescent="0.2">
      <c r="A18271" s="734">
        <v>45313</v>
      </c>
      <c r="B18271" s="63" t="s">
        <v>11635</v>
      </c>
      <c r="C18271" s="63" t="s">
        <v>10993</v>
      </c>
      <c r="D18271" s="183" t="s">
        <v>12291</v>
      </c>
      <c r="E18271" s="126">
        <v>5000</v>
      </c>
      <c r="F18271" s="126"/>
      <c r="G18271" s="126">
        <f t="shared" si="304"/>
        <v>-5000</v>
      </c>
      <c r="H18271" s="705" t="s">
        <v>12047</v>
      </c>
    </row>
    <row r="18272" spans="1:8" ht="18.75" customHeight="1" x14ac:dyDescent="0.2">
      <c r="A18272" s="734">
        <v>45313</v>
      </c>
      <c r="B18272" s="63" t="s">
        <v>11897</v>
      </c>
      <c r="C18272" s="670" t="s">
        <v>10993</v>
      </c>
      <c r="D18272" s="907" t="s">
        <v>12292</v>
      </c>
      <c r="E18272" s="672">
        <v>84000</v>
      </c>
      <c r="F18272" s="126"/>
      <c r="G18272" s="126">
        <f t="shared" si="304"/>
        <v>-84000</v>
      </c>
      <c r="H18272" s="705" t="s">
        <v>12047</v>
      </c>
    </row>
    <row r="18273" spans="1:8" ht="18.75" customHeight="1" x14ac:dyDescent="0.2">
      <c r="A18273" s="734">
        <v>45313</v>
      </c>
      <c r="B18273" s="63" t="s">
        <v>10908</v>
      </c>
      <c r="C18273" s="670" t="s">
        <v>10993</v>
      </c>
      <c r="D18273" s="907" t="s">
        <v>12292</v>
      </c>
      <c r="E18273" s="672">
        <v>50000</v>
      </c>
      <c r="F18273" s="126"/>
      <c r="G18273" s="126">
        <f t="shared" si="304"/>
        <v>-50000</v>
      </c>
      <c r="H18273" s="705" t="s">
        <v>12047</v>
      </c>
    </row>
    <row r="18274" spans="1:8" ht="18.75" customHeight="1" x14ac:dyDescent="0.2">
      <c r="A18274" s="734">
        <v>45313</v>
      </c>
      <c r="B18274" s="63" t="s">
        <v>12207</v>
      </c>
      <c r="C18274" s="670" t="s">
        <v>10993</v>
      </c>
      <c r="D18274" s="907" t="s">
        <v>12292</v>
      </c>
      <c r="E18274" s="672">
        <v>27180</v>
      </c>
      <c r="F18274" s="126"/>
      <c r="G18274" s="126">
        <f t="shared" si="304"/>
        <v>-27180</v>
      </c>
      <c r="H18274" s="705" t="s">
        <v>12047</v>
      </c>
    </row>
    <row r="18275" spans="1:8" ht="18.75" customHeight="1" x14ac:dyDescent="0.2">
      <c r="A18275" s="734">
        <v>45313</v>
      </c>
      <c r="B18275" s="63" t="s">
        <v>10232</v>
      </c>
      <c r="C18275" s="670" t="s">
        <v>10993</v>
      </c>
      <c r="D18275" s="907" t="s">
        <v>12292</v>
      </c>
      <c r="E18275" s="672">
        <v>5600</v>
      </c>
      <c r="F18275" s="126"/>
      <c r="G18275" s="126">
        <f t="shared" si="304"/>
        <v>-5600</v>
      </c>
      <c r="H18275" s="705" t="s">
        <v>12047</v>
      </c>
    </row>
    <row r="18276" spans="1:8" ht="18.75" customHeight="1" x14ac:dyDescent="0.2">
      <c r="A18276" s="734">
        <v>45313</v>
      </c>
      <c r="B18276" s="63" t="s">
        <v>11635</v>
      </c>
      <c r="C18276" s="670" t="s">
        <v>10993</v>
      </c>
      <c r="D18276" s="907" t="s">
        <v>12292</v>
      </c>
      <c r="E18276" s="672">
        <v>11580</v>
      </c>
      <c r="F18276" s="126"/>
      <c r="G18276" s="126">
        <f t="shared" si="304"/>
        <v>-11580</v>
      </c>
      <c r="H18276" s="705" t="s">
        <v>12047</v>
      </c>
    </row>
    <row r="18277" spans="1:8" ht="18.75" customHeight="1" x14ac:dyDescent="0.2">
      <c r="A18277" s="734">
        <v>45313</v>
      </c>
      <c r="B18277" s="63" t="s">
        <v>11728</v>
      </c>
      <c r="C18277" s="670" t="s">
        <v>10993</v>
      </c>
      <c r="D18277" s="907" t="s">
        <v>12292</v>
      </c>
      <c r="E18277" s="672">
        <v>29535</v>
      </c>
      <c r="F18277" s="126"/>
      <c r="G18277" s="126">
        <f t="shared" si="304"/>
        <v>-29535</v>
      </c>
      <c r="H18277" s="705" t="s">
        <v>12047</v>
      </c>
    </row>
    <row r="18278" spans="1:8" ht="18.75" customHeight="1" x14ac:dyDescent="0.2">
      <c r="A18278" s="734">
        <v>45313</v>
      </c>
      <c r="B18278" s="63" t="s">
        <v>12207</v>
      </c>
      <c r="C18278" s="63" t="s">
        <v>11099</v>
      </c>
      <c r="D18278" s="183" t="s">
        <v>12293</v>
      </c>
      <c r="E18278" s="126">
        <v>50000</v>
      </c>
      <c r="F18278" s="126"/>
      <c r="G18278" s="126">
        <f t="shared" si="304"/>
        <v>-50000</v>
      </c>
      <c r="H18278" s="705" t="s">
        <v>12047</v>
      </c>
    </row>
    <row r="18279" spans="1:8" ht="18.75" customHeight="1" x14ac:dyDescent="0.2">
      <c r="A18279" s="734">
        <v>45313</v>
      </c>
      <c r="B18279" s="63" t="s">
        <v>11897</v>
      </c>
      <c r="C18279" s="63" t="s">
        <v>11536</v>
      </c>
      <c r="D18279" s="183" t="s">
        <v>12294</v>
      </c>
      <c r="E18279" s="126">
        <v>200000</v>
      </c>
      <c r="F18279" s="126"/>
      <c r="G18279" s="126">
        <f t="shared" si="304"/>
        <v>-200000</v>
      </c>
      <c r="H18279" s="705" t="s">
        <v>12047</v>
      </c>
    </row>
    <row r="18280" spans="1:8" ht="18.75" customHeight="1" x14ac:dyDescent="0.2">
      <c r="A18280" s="734">
        <v>45314</v>
      </c>
      <c r="B18280" s="63" t="s">
        <v>11089</v>
      </c>
      <c r="C18280" s="63" t="s">
        <v>11896</v>
      </c>
      <c r="D18280" s="183" t="s">
        <v>12295</v>
      </c>
      <c r="E18280" s="126">
        <v>400000</v>
      </c>
      <c r="F18280" s="126"/>
      <c r="G18280" s="126">
        <f t="shared" si="304"/>
        <v>-400000</v>
      </c>
      <c r="H18280" s="705" t="s">
        <v>12047</v>
      </c>
    </row>
    <row r="18281" spans="1:8" ht="15" x14ac:dyDescent="0.2">
      <c r="A18281" s="734">
        <v>45314</v>
      </c>
      <c r="B18281" s="63" t="s">
        <v>11897</v>
      </c>
      <c r="C18281" s="670" t="s">
        <v>10993</v>
      </c>
      <c r="D18281" s="907" t="s">
        <v>12296</v>
      </c>
      <c r="E18281" s="672">
        <v>32500</v>
      </c>
      <c r="F18281" s="126"/>
      <c r="G18281" s="126">
        <f t="shared" si="304"/>
        <v>-32500</v>
      </c>
      <c r="H18281" s="705" t="s">
        <v>12047</v>
      </c>
    </row>
    <row r="18282" spans="1:8" ht="15" x14ac:dyDescent="0.2">
      <c r="A18282" s="734">
        <v>45314</v>
      </c>
      <c r="B18282" s="63" t="s">
        <v>10908</v>
      </c>
      <c r="C18282" s="670" t="s">
        <v>10993</v>
      </c>
      <c r="D18282" s="907" t="s">
        <v>12296</v>
      </c>
      <c r="E18282" s="672">
        <v>32500</v>
      </c>
      <c r="F18282" s="126"/>
      <c r="G18282" s="126">
        <f t="shared" si="304"/>
        <v>-32500</v>
      </c>
      <c r="H18282" s="705" t="s">
        <v>12047</v>
      </c>
    </row>
    <row r="18283" spans="1:8" ht="15" x14ac:dyDescent="0.2">
      <c r="A18283" s="734">
        <v>45314</v>
      </c>
      <c r="B18283" s="63" t="s">
        <v>12207</v>
      </c>
      <c r="C18283" s="670" t="s">
        <v>10993</v>
      </c>
      <c r="D18283" s="907" t="s">
        <v>12296</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12311</v>
      </c>
      <c r="E18285" s="672">
        <v>7200</v>
      </c>
      <c r="F18285" s="126"/>
      <c r="G18285" s="126">
        <f t="shared" si="305"/>
        <v>-7200</v>
      </c>
      <c r="H18285" s="705" t="s">
        <v>12047</v>
      </c>
    </row>
    <row r="18286" spans="1:8" ht="15" x14ac:dyDescent="0.2">
      <c r="A18286" s="734">
        <v>45314</v>
      </c>
      <c r="B18286" s="63" t="s">
        <v>10908</v>
      </c>
      <c r="C18286" s="670" t="s">
        <v>10993</v>
      </c>
      <c r="D18286" s="907" t="s">
        <v>12311</v>
      </c>
      <c r="E18286" s="672">
        <v>7200</v>
      </c>
      <c r="F18286" s="126"/>
      <c r="G18286" s="126">
        <f t="shared" si="305"/>
        <v>-7200</v>
      </c>
      <c r="H18286" s="705" t="s">
        <v>12047</v>
      </c>
    </row>
    <row r="18287" spans="1:8" ht="15" x14ac:dyDescent="0.2">
      <c r="A18287" s="734">
        <v>45314</v>
      </c>
      <c r="B18287" s="63" t="s">
        <v>12207</v>
      </c>
      <c r="C18287" s="670" t="s">
        <v>10993</v>
      </c>
      <c r="D18287" s="907" t="s">
        <v>12311</v>
      </c>
      <c r="E18287" s="672">
        <v>7200</v>
      </c>
      <c r="F18287" s="126"/>
      <c r="G18287" s="126">
        <f t="shared" si="305"/>
        <v>-7200</v>
      </c>
      <c r="H18287" s="705" t="s">
        <v>12047</v>
      </c>
    </row>
    <row r="18288" spans="1:8" ht="15" x14ac:dyDescent="0.2">
      <c r="A18288" s="734">
        <v>45314</v>
      </c>
      <c r="B18288" s="63" t="s">
        <v>11897</v>
      </c>
      <c r="C18288" s="566" t="s">
        <v>10993</v>
      </c>
      <c r="D18288" s="875" t="s">
        <v>12312</v>
      </c>
      <c r="E18288" s="567">
        <v>3000</v>
      </c>
      <c r="F18288" s="126"/>
      <c r="G18288" s="126">
        <f t="shared" si="305"/>
        <v>-3000</v>
      </c>
      <c r="H18288" s="705" t="s">
        <v>12047</v>
      </c>
    </row>
    <row r="18289" spans="1:8" ht="15" x14ac:dyDescent="0.2">
      <c r="A18289" s="734">
        <v>45314</v>
      </c>
      <c r="B18289" s="63" t="s">
        <v>10908</v>
      </c>
      <c r="C18289" s="566" t="s">
        <v>10993</v>
      </c>
      <c r="D18289" s="875" t="s">
        <v>12312</v>
      </c>
      <c r="E18289" s="567">
        <v>3000</v>
      </c>
      <c r="F18289" s="126"/>
      <c r="G18289" s="126">
        <f t="shared" si="305"/>
        <v>-3000</v>
      </c>
      <c r="H18289" s="705" t="s">
        <v>12047</v>
      </c>
    </row>
    <row r="18290" spans="1:8" ht="15" x14ac:dyDescent="0.2">
      <c r="A18290" s="734">
        <v>45314</v>
      </c>
      <c r="B18290" s="63" t="s">
        <v>12207</v>
      </c>
      <c r="C18290" s="566" t="s">
        <v>10993</v>
      </c>
      <c r="D18290" s="875" t="s">
        <v>12312</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12297</v>
      </c>
      <c r="E18292" s="672">
        <v>37840</v>
      </c>
      <c r="F18292" s="126"/>
      <c r="G18292" s="126">
        <f t="shared" si="306"/>
        <v>-37840</v>
      </c>
      <c r="H18292" s="705" t="s">
        <v>12047</v>
      </c>
    </row>
    <row r="18293" spans="1:8" ht="15" x14ac:dyDescent="0.2">
      <c r="A18293" s="734">
        <v>45314</v>
      </c>
      <c r="B18293" s="63" t="s">
        <v>8559</v>
      </c>
      <c r="C18293" s="670" t="s">
        <v>10993</v>
      </c>
      <c r="D18293" s="907" t="s">
        <v>12297</v>
      </c>
      <c r="E18293" s="672">
        <v>11000</v>
      </c>
      <c r="F18293" s="126"/>
      <c r="G18293" s="126">
        <f t="shared" si="306"/>
        <v>-11000</v>
      </c>
      <c r="H18293" s="705" t="s">
        <v>12047</v>
      </c>
    </row>
    <row r="18294" spans="1:8" ht="15" x14ac:dyDescent="0.2">
      <c r="A18294" s="734">
        <v>45315</v>
      </c>
      <c r="B18294" s="63" t="s">
        <v>10179</v>
      </c>
      <c r="C18294" s="63" t="s">
        <v>10993</v>
      </c>
      <c r="D18294" s="183" t="s">
        <v>12298</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12299</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12300</v>
      </c>
      <c r="C18297" s="63" t="s">
        <v>12301</v>
      </c>
      <c r="D18297" s="183" t="s">
        <v>6927</v>
      </c>
      <c r="E18297" s="126">
        <v>11000</v>
      </c>
      <c r="F18297" s="126"/>
      <c r="G18297" s="126">
        <f t="shared" si="307"/>
        <v>-11000</v>
      </c>
      <c r="H18297" s="705" t="s">
        <v>12047</v>
      </c>
    </row>
    <row r="18298" spans="1:8" ht="15" x14ac:dyDescent="0.2">
      <c r="A18298" s="734">
        <v>45315</v>
      </c>
      <c r="B18298" s="63" t="s">
        <v>8876</v>
      </c>
      <c r="C18298" s="63" t="s">
        <v>12301</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12302</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12303</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12305</v>
      </c>
      <c r="E18303" s="126">
        <v>500000</v>
      </c>
      <c r="F18303" s="126"/>
      <c r="G18303" s="126">
        <f t="shared" si="308"/>
        <v>-500000</v>
      </c>
      <c r="H18303" s="705" t="s">
        <v>12047</v>
      </c>
    </row>
    <row r="18304" spans="1:8" ht="15" x14ac:dyDescent="0.2">
      <c r="A18304" s="734">
        <v>45315</v>
      </c>
      <c r="B18304" s="63" t="s">
        <v>12207</v>
      </c>
      <c r="C18304" s="63" t="s">
        <v>11725</v>
      </c>
      <c r="D18304" s="183" t="s">
        <v>12305</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12307</v>
      </c>
      <c r="E18306" s="126">
        <v>125960</v>
      </c>
      <c r="F18306" s="126"/>
      <c r="G18306" s="126">
        <f t="shared" si="308"/>
        <v>-125960</v>
      </c>
      <c r="H18306" s="705" t="s">
        <v>12047</v>
      </c>
    </row>
    <row r="18307" spans="1:8" ht="15" x14ac:dyDescent="0.2">
      <c r="A18307" s="734">
        <v>45315</v>
      </c>
      <c r="B18307" s="63" t="s">
        <v>8876</v>
      </c>
      <c r="C18307" s="1099" t="s">
        <v>794</v>
      </c>
      <c r="D18307" s="1102" t="s">
        <v>12308</v>
      </c>
      <c r="E18307" s="126">
        <v>33000</v>
      </c>
      <c r="F18307" s="126"/>
      <c r="G18307" s="126">
        <f t="shared" ref="G18307:G18308" si="309">F18307-E18307</f>
        <v>-33000</v>
      </c>
      <c r="H18307" s="705" t="s">
        <v>12047</v>
      </c>
    </row>
    <row r="18308" spans="1:8" ht="15" x14ac:dyDescent="0.2">
      <c r="A18308" s="734">
        <v>45315</v>
      </c>
      <c r="B18308" s="63" t="s">
        <v>11635</v>
      </c>
      <c r="C18308" s="63" t="s">
        <v>12309</v>
      </c>
      <c r="D18308" s="183" t="s">
        <v>12310</v>
      </c>
      <c r="E18308" s="126">
        <v>50000</v>
      </c>
      <c r="F18308" s="126"/>
      <c r="G18308" s="126">
        <f t="shared" si="309"/>
        <v>-50000</v>
      </c>
      <c r="H18308" s="705" t="s">
        <v>12047</v>
      </c>
    </row>
    <row r="18309" spans="1:8" ht="15" x14ac:dyDescent="0.2">
      <c r="A18309" s="734">
        <v>45316</v>
      </c>
      <c r="B18309" s="63" t="s">
        <v>11089</v>
      </c>
      <c r="C18309" s="63" t="s">
        <v>5741</v>
      </c>
      <c r="D18309" s="183" t="s">
        <v>12319</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12321</v>
      </c>
      <c r="D18313" s="183" t="s">
        <v>12322</v>
      </c>
      <c r="E18313" s="126">
        <v>1010000</v>
      </c>
      <c r="F18313" s="126"/>
      <c r="G18313" s="126">
        <f t="shared" si="310"/>
        <v>-1010000</v>
      </c>
      <c r="H18313" s="705" t="s">
        <v>12047</v>
      </c>
    </row>
    <row r="18314" spans="1:8" ht="15" x14ac:dyDescent="0.2">
      <c r="A18314" s="734">
        <v>45316</v>
      </c>
      <c r="B18314" s="63" t="s">
        <v>11897</v>
      </c>
      <c r="C18314" s="63" t="s">
        <v>8394</v>
      </c>
      <c r="D18314" s="183" t="s">
        <v>12320</v>
      </c>
      <c r="E18314" s="126">
        <v>1000000</v>
      </c>
      <c r="F18314" s="126"/>
      <c r="G18314" s="126">
        <f t="shared" si="310"/>
        <v>-1000000</v>
      </c>
      <c r="H18314" s="705" t="s">
        <v>12047</v>
      </c>
    </row>
    <row r="18315" spans="1:8" ht="15" x14ac:dyDescent="0.2">
      <c r="A18315" s="734">
        <v>45316</v>
      </c>
      <c r="B18315" s="736"/>
      <c r="C18315" s="63"/>
      <c r="D18315" s="183" t="s">
        <v>12324</v>
      </c>
      <c r="E18315" s="126">
        <v>480000</v>
      </c>
      <c r="F18315" s="126"/>
      <c r="G18315" s="126">
        <f t="shared" ref="G18315:G18316" si="311">F18315-E18315</f>
        <v>-480000</v>
      </c>
      <c r="H18315" s="705" t="s">
        <v>12047</v>
      </c>
    </row>
    <row r="18316" spans="1:8" ht="15" x14ac:dyDescent="0.2">
      <c r="A18316" s="734">
        <v>45316</v>
      </c>
      <c r="B18316" s="736"/>
      <c r="C18316" s="63"/>
      <c r="D18316" s="183" t="s">
        <v>12324</v>
      </c>
      <c r="E18316" s="126">
        <v>370000</v>
      </c>
      <c r="F18316" s="126"/>
      <c r="G18316" s="126">
        <f t="shared" si="311"/>
        <v>-370000</v>
      </c>
      <c r="H18316" s="705" t="s">
        <v>12047</v>
      </c>
    </row>
    <row r="18317" spans="1:8" ht="15" x14ac:dyDescent="0.2">
      <c r="A18317" s="734">
        <v>45316</v>
      </c>
      <c r="B18317" s="63" t="s">
        <v>11897</v>
      </c>
      <c r="C18317" s="63" t="s">
        <v>11291</v>
      </c>
      <c r="D18317" s="183" t="s">
        <v>12323</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12629</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12325</v>
      </c>
      <c r="E18324" s="126">
        <v>51921</v>
      </c>
      <c r="F18324" s="126"/>
      <c r="G18324" s="126">
        <f t="shared" si="310"/>
        <v>-51921</v>
      </c>
      <c r="H18324" s="705" t="s">
        <v>12047</v>
      </c>
    </row>
    <row r="18325" spans="1:8" ht="15" x14ac:dyDescent="0.2">
      <c r="A18325" s="734">
        <v>45316</v>
      </c>
      <c r="B18325" s="63" t="s">
        <v>8559</v>
      </c>
      <c r="C18325" s="63" t="s">
        <v>10993</v>
      </c>
      <c r="D18325" s="183" t="s">
        <v>12325</v>
      </c>
      <c r="E18325" s="126">
        <v>131538</v>
      </c>
      <c r="F18325" s="126"/>
      <c r="G18325" s="126">
        <f t="shared" si="310"/>
        <v>-131538</v>
      </c>
      <c r="H18325" s="705" t="s">
        <v>12047</v>
      </c>
    </row>
    <row r="18326" spans="1:8" ht="15" x14ac:dyDescent="0.2">
      <c r="A18326" s="734">
        <v>45316</v>
      </c>
      <c r="B18326" s="63" t="s">
        <v>103</v>
      </c>
      <c r="C18326" s="63" t="s">
        <v>103</v>
      </c>
      <c r="D18326" s="183" t="s">
        <v>12326</v>
      </c>
      <c r="E18326" s="126">
        <v>11800</v>
      </c>
      <c r="F18326" s="126"/>
      <c r="G18326" s="126">
        <f t="shared" si="310"/>
        <v>-11800</v>
      </c>
      <c r="H18326" s="705" t="s">
        <v>12047</v>
      </c>
    </row>
    <row r="18327" spans="1:8" ht="15" x14ac:dyDescent="0.2">
      <c r="A18327" s="734">
        <v>45317</v>
      </c>
      <c r="B18327" s="63" t="s">
        <v>11897</v>
      </c>
      <c r="C18327" s="63" t="s">
        <v>12327</v>
      </c>
      <c r="D18327" s="183" t="s">
        <v>12328</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12329</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12629</v>
      </c>
      <c r="C18333" s="63" t="s">
        <v>10993</v>
      </c>
      <c r="D18333" s="183" t="s">
        <v>12331</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12332</v>
      </c>
      <c r="E18334" s="126">
        <v>25000</v>
      </c>
      <c r="F18334" s="126"/>
      <c r="G18334" s="126">
        <f t="shared" si="314"/>
        <v>-25000</v>
      </c>
      <c r="H18334" s="705" t="s">
        <v>12047</v>
      </c>
    </row>
    <row r="18335" spans="1:8" ht="15" x14ac:dyDescent="0.2">
      <c r="A18335" s="734">
        <v>45317</v>
      </c>
      <c r="B18335" s="63" t="s">
        <v>10232</v>
      </c>
      <c r="C18335" s="63" t="s">
        <v>12333</v>
      </c>
      <c r="D18335" s="183" t="s">
        <v>12334</v>
      </c>
      <c r="E18335" s="126">
        <v>5500</v>
      </c>
      <c r="F18335" s="126"/>
      <c r="G18335" s="126">
        <f t="shared" si="314"/>
        <v>-5500</v>
      </c>
      <c r="H18335" s="705" t="s">
        <v>12047</v>
      </c>
    </row>
    <row r="18336" spans="1:8" ht="15" x14ac:dyDescent="0.2">
      <c r="A18336" s="734">
        <v>45317</v>
      </c>
      <c r="B18336" s="63" t="s">
        <v>12207</v>
      </c>
      <c r="C18336" s="63" t="s">
        <v>10993</v>
      </c>
      <c r="D18336" s="183" t="s">
        <v>12335</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12336</v>
      </c>
      <c r="E18338" s="126">
        <v>10000</v>
      </c>
      <c r="F18338" s="126"/>
      <c r="G18338" s="126">
        <f t="shared" si="315"/>
        <v>-10000</v>
      </c>
      <c r="H18338" s="705" t="s">
        <v>12047</v>
      </c>
    </row>
    <row r="18339" spans="1:8" ht="15" x14ac:dyDescent="0.2">
      <c r="A18339" s="734">
        <v>45317</v>
      </c>
      <c r="B18339" s="63" t="s">
        <v>10908</v>
      </c>
      <c r="C18339" s="63" t="s">
        <v>11110</v>
      </c>
      <c r="D18339" s="183" t="s">
        <v>12337</v>
      </c>
      <c r="E18339" s="126">
        <v>500000</v>
      </c>
      <c r="F18339" s="126"/>
      <c r="G18339" s="126">
        <f t="shared" si="315"/>
        <v>-500000</v>
      </c>
      <c r="H18339" s="705" t="s">
        <v>12047</v>
      </c>
    </row>
    <row r="18340" spans="1:8" ht="24" x14ac:dyDescent="0.2">
      <c r="A18340" s="734">
        <v>45317</v>
      </c>
      <c r="B18340" s="63" t="s">
        <v>11635</v>
      </c>
      <c r="C18340" s="63" t="s">
        <v>8091</v>
      </c>
      <c r="D18340" s="183" t="s">
        <v>12339</v>
      </c>
      <c r="E18340" s="126">
        <v>500000</v>
      </c>
      <c r="F18340" s="126"/>
      <c r="G18340" s="126">
        <f t="shared" si="315"/>
        <v>-500000</v>
      </c>
      <c r="H18340" s="705" t="s">
        <v>12047</v>
      </c>
    </row>
    <row r="18341" spans="1:8" ht="15" x14ac:dyDescent="0.2">
      <c r="A18341" s="734">
        <v>45317</v>
      </c>
      <c r="B18341" s="63" t="s">
        <v>11089</v>
      </c>
      <c r="C18341" s="63" t="s">
        <v>10993</v>
      </c>
      <c r="D18341" s="183" t="s">
        <v>12329</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12342</v>
      </c>
      <c r="E18342" s="126">
        <v>3500</v>
      </c>
      <c r="F18342" s="126"/>
      <c r="G18342" s="126">
        <f t="shared" si="316"/>
        <v>-3500</v>
      </c>
      <c r="H18342" s="705" t="s">
        <v>12047</v>
      </c>
    </row>
    <row r="18343" spans="1:8" ht="15" x14ac:dyDescent="0.2">
      <c r="A18343" s="734">
        <v>45318</v>
      </c>
      <c r="B18343" s="63" t="s">
        <v>8559</v>
      </c>
      <c r="C18343" s="63" t="s">
        <v>11418</v>
      </c>
      <c r="D18343" s="183" t="s">
        <v>12343</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12345</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12346</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12347</v>
      </c>
      <c r="E18349" s="126">
        <v>50000</v>
      </c>
      <c r="F18349" s="126"/>
      <c r="G18349" s="126">
        <f t="shared" si="317"/>
        <v>-50000</v>
      </c>
      <c r="H18349" s="705" t="s">
        <v>12047</v>
      </c>
    </row>
    <row r="18350" spans="1:8" ht="15" x14ac:dyDescent="0.2">
      <c r="A18350" s="734">
        <v>45318</v>
      </c>
      <c r="B18350" s="63" t="s">
        <v>12207</v>
      </c>
      <c r="C18350" s="63" t="s">
        <v>7906</v>
      </c>
      <c r="D18350" s="183" t="s">
        <v>12348</v>
      </c>
      <c r="E18350" s="126">
        <v>48000</v>
      </c>
      <c r="F18350" s="126"/>
      <c r="G18350" s="126">
        <f t="shared" si="317"/>
        <v>-48000</v>
      </c>
      <c r="H18350" s="705" t="s">
        <v>12047</v>
      </c>
    </row>
    <row r="18351" spans="1:8" ht="15" x14ac:dyDescent="0.2">
      <c r="A18351" s="734">
        <v>45320</v>
      </c>
      <c r="B18351" s="63" t="s">
        <v>12629</v>
      </c>
      <c r="C18351" s="63" t="s">
        <v>10993</v>
      </c>
      <c r="D18351" s="183" t="s">
        <v>12331</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12349</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12349</v>
      </c>
      <c r="E18356" s="672">
        <v>8000</v>
      </c>
      <c r="F18356" s="126"/>
      <c r="G18356" s="126">
        <f t="shared" si="318"/>
        <v>-8000</v>
      </c>
      <c r="H18356" s="705" t="s">
        <v>12047</v>
      </c>
    </row>
    <row r="18357" spans="1:8" ht="15" x14ac:dyDescent="0.2">
      <c r="A18357" s="734">
        <v>45320</v>
      </c>
      <c r="B18357" s="63" t="s">
        <v>11738</v>
      </c>
      <c r="C18357" s="670" t="s">
        <v>10993</v>
      </c>
      <c r="D18357" s="907" t="s">
        <v>12349</v>
      </c>
      <c r="E18357" s="672">
        <v>8000</v>
      </c>
      <c r="F18357" s="126"/>
      <c r="G18357" s="126">
        <f t="shared" si="318"/>
        <v>-8000</v>
      </c>
      <c r="H18357" s="705" t="s">
        <v>12047</v>
      </c>
    </row>
    <row r="18358" spans="1:8" ht="15" x14ac:dyDescent="0.2">
      <c r="A18358" s="734">
        <v>45320</v>
      </c>
      <c r="B18358" s="63" t="s">
        <v>6505</v>
      </c>
      <c r="C18358" s="670" t="s">
        <v>10993</v>
      </c>
      <c r="D18358" s="907" t="s">
        <v>12349</v>
      </c>
      <c r="E18358" s="672">
        <v>3600</v>
      </c>
      <c r="F18358" s="126"/>
      <c r="G18358" s="126">
        <f t="shared" si="318"/>
        <v>-3600</v>
      </c>
      <c r="H18358" s="705" t="s">
        <v>12047</v>
      </c>
    </row>
    <row r="18359" spans="1:8" ht="15" x14ac:dyDescent="0.2">
      <c r="A18359" s="734">
        <v>45320</v>
      </c>
      <c r="B18359" s="63" t="s">
        <v>10908</v>
      </c>
      <c r="C18359" s="63" t="s">
        <v>10993</v>
      </c>
      <c r="D18359" s="183" t="s">
        <v>12350</v>
      </c>
      <c r="E18359" s="126">
        <v>5000</v>
      </c>
      <c r="F18359" s="126"/>
      <c r="G18359" s="126">
        <f t="shared" si="318"/>
        <v>-5000</v>
      </c>
      <c r="H18359" s="705" t="s">
        <v>12047</v>
      </c>
    </row>
    <row r="18360" spans="1:8" ht="15" x14ac:dyDescent="0.2">
      <c r="A18360" s="734">
        <v>45320</v>
      </c>
      <c r="B18360" s="63" t="s">
        <v>10908</v>
      </c>
      <c r="C18360" s="63" t="s">
        <v>286</v>
      </c>
      <c r="D18360" s="183" t="s">
        <v>12351</v>
      </c>
      <c r="E18360" s="126">
        <v>20000</v>
      </c>
      <c r="F18360" s="126"/>
      <c r="G18360" s="126">
        <f t="shared" si="318"/>
        <v>-20000</v>
      </c>
      <c r="H18360" s="705" t="s">
        <v>12047</v>
      </c>
    </row>
    <row r="18361" spans="1:8" ht="15" x14ac:dyDescent="0.2">
      <c r="A18361" s="734">
        <v>45320</v>
      </c>
      <c r="B18361" s="63" t="s">
        <v>11635</v>
      </c>
      <c r="C18361" s="63" t="s">
        <v>286</v>
      </c>
      <c r="D18361" s="183" t="s">
        <v>12352</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12356</v>
      </c>
      <c r="E18366" s="126">
        <v>3680</v>
      </c>
      <c r="F18366" s="126"/>
      <c r="G18366" s="126">
        <f t="shared" si="319"/>
        <v>-3680</v>
      </c>
      <c r="H18366" s="705" t="s">
        <v>12047</v>
      </c>
    </row>
    <row r="18367" spans="1:8" ht="15" x14ac:dyDescent="0.2">
      <c r="A18367" s="734">
        <v>45320</v>
      </c>
      <c r="B18367" s="63" t="s">
        <v>12535</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12357</v>
      </c>
      <c r="E18368" s="126">
        <v>47000</v>
      </c>
      <c r="F18368" s="126"/>
      <c r="G18368" s="126">
        <f t="shared" si="319"/>
        <v>-47000</v>
      </c>
      <c r="H18368" s="705" t="s">
        <v>12047</v>
      </c>
    </row>
    <row r="18369" spans="1:8" ht="15" x14ac:dyDescent="0.2">
      <c r="A18369" s="734">
        <v>45320</v>
      </c>
      <c r="B18369" s="63" t="s">
        <v>12207</v>
      </c>
      <c r="C18369" s="63" t="s">
        <v>256</v>
      </c>
      <c r="D18369" s="183" t="s">
        <v>12361</v>
      </c>
      <c r="E18369" s="126">
        <v>491000</v>
      </c>
      <c r="F18369" s="126"/>
      <c r="G18369" s="126">
        <f>F18369-E18369</f>
        <v>-491000</v>
      </c>
      <c r="H18369" s="705" t="s">
        <v>12047</v>
      </c>
    </row>
    <row r="18370" spans="1:8" ht="24" x14ac:dyDescent="0.2">
      <c r="A18370" s="734">
        <v>45320</v>
      </c>
      <c r="B18370" s="63" t="s">
        <v>11897</v>
      </c>
      <c r="C18370" s="63" t="s">
        <v>7467</v>
      </c>
      <c r="D18370" s="183" t="s">
        <v>12362</v>
      </c>
      <c r="E18370" s="126">
        <v>650000</v>
      </c>
      <c r="F18370" s="126"/>
      <c r="G18370" s="126">
        <f>F18370-E18370</f>
        <v>-650000</v>
      </c>
      <c r="H18370" s="705" t="s">
        <v>12047</v>
      </c>
    </row>
    <row r="18371" spans="1:8" ht="24" x14ac:dyDescent="0.2">
      <c r="A18371" s="734">
        <v>45320</v>
      </c>
      <c r="B18371" s="63" t="s">
        <v>11635</v>
      </c>
      <c r="C18371" s="63" t="s">
        <v>7467</v>
      </c>
      <c r="D18371" s="183" t="s">
        <v>12362</v>
      </c>
      <c r="E18371" s="126">
        <v>700000</v>
      </c>
      <c r="F18371" s="126"/>
      <c r="G18371" s="126">
        <f>F18371-E18371</f>
        <v>-700000</v>
      </c>
      <c r="H18371" s="705" t="s">
        <v>12047</v>
      </c>
    </row>
    <row r="18372" spans="1:8" ht="15" x14ac:dyDescent="0.2">
      <c r="A18372" s="734">
        <v>45320</v>
      </c>
      <c r="B18372" s="63" t="s">
        <v>11089</v>
      </c>
      <c r="C18372" s="63" t="s">
        <v>7775</v>
      </c>
      <c r="D18372" s="183" t="s">
        <v>12367</v>
      </c>
      <c r="E18372" s="126">
        <v>10000</v>
      </c>
      <c r="F18372" s="126"/>
      <c r="G18372" s="126">
        <f>F18372-E18372</f>
        <v>-10000</v>
      </c>
      <c r="H18372" s="705" t="s">
        <v>12047</v>
      </c>
    </row>
    <row r="18373" spans="1:8" ht="24" x14ac:dyDescent="0.2">
      <c r="A18373" s="734">
        <v>45320</v>
      </c>
      <c r="B18373" s="63" t="s">
        <v>10471</v>
      </c>
      <c r="C18373" s="63" t="s">
        <v>12365</v>
      </c>
      <c r="D18373" s="183" t="s">
        <v>12366</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12369</v>
      </c>
      <c r="E18376" s="126">
        <v>29280</v>
      </c>
      <c r="F18376" s="126"/>
      <c r="G18376" s="126">
        <f t="shared" si="320"/>
        <v>-29280</v>
      </c>
      <c r="H18376" s="705" t="s">
        <v>12047</v>
      </c>
    </row>
    <row r="18377" spans="1:8" ht="15" x14ac:dyDescent="0.2">
      <c r="A18377" s="734">
        <v>45321</v>
      </c>
      <c r="B18377" s="63" t="s">
        <v>12207</v>
      </c>
      <c r="C18377" s="63" t="s">
        <v>10993</v>
      </c>
      <c r="D18377" s="183" t="s">
        <v>12370</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12413</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12414</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12415</v>
      </c>
      <c r="E18390" s="1101">
        <v>44250</v>
      </c>
      <c r="F18390" s="126"/>
      <c r="G18390" s="126">
        <f t="shared" si="322"/>
        <v>-44250</v>
      </c>
      <c r="H18390" s="705" t="s">
        <v>12047</v>
      </c>
    </row>
    <row r="18391" spans="1:8" ht="15" x14ac:dyDescent="0.2">
      <c r="A18391" s="734">
        <v>45321</v>
      </c>
      <c r="B18391" s="63" t="s">
        <v>11089</v>
      </c>
      <c r="C18391" s="1099" t="s">
        <v>794</v>
      </c>
      <c r="D18391" s="1102" t="s">
        <v>12416</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12417</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12418</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12419</v>
      </c>
      <c r="E18396" s="1101">
        <v>182668</v>
      </c>
      <c r="F18396" s="126"/>
      <c r="G18396" s="126">
        <f t="shared" si="322"/>
        <v>-182668</v>
      </c>
      <c r="H18396" s="705" t="s">
        <v>12047</v>
      </c>
    </row>
    <row r="18397" spans="1:8" ht="15" x14ac:dyDescent="0.2">
      <c r="A18397" s="734">
        <v>45321</v>
      </c>
      <c r="B18397" s="63" t="s">
        <v>11635</v>
      </c>
      <c r="C18397" s="1099" t="s">
        <v>794</v>
      </c>
      <c r="D18397" s="1102" t="s">
        <v>12420</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12421</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12422</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12518</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12538</v>
      </c>
      <c r="E18406" s="126">
        <v>6050</v>
      </c>
      <c r="F18406" s="126"/>
      <c r="G18406" s="126">
        <f>F18406-E18406</f>
        <v>-6050</v>
      </c>
      <c r="H18406" s="705" t="s">
        <v>12047</v>
      </c>
      <c r="J18406" s="40"/>
    </row>
    <row r="18407" spans="1:10" ht="15" x14ac:dyDescent="0.2">
      <c r="A18407" s="734">
        <v>45321</v>
      </c>
      <c r="B18407" s="63" t="s">
        <v>12629</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12371</v>
      </c>
      <c r="E18408" s="126">
        <v>2715</v>
      </c>
      <c r="F18408" s="126"/>
      <c r="G18408" s="126">
        <f t="shared" si="320"/>
        <v>-2715</v>
      </c>
      <c r="H18408" s="705" t="s">
        <v>12047</v>
      </c>
    </row>
    <row r="18409" spans="1:10" ht="18.75" customHeight="1" x14ac:dyDescent="0.2">
      <c r="A18409" s="734">
        <v>45321</v>
      </c>
      <c r="B18409" s="63" t="s">
        <v>11089</v>
      </c>
      <c r="C18409" s="63" t="s">
        <v>10993</v>
      </c>
      <c r="D18409" s="183" t="s">
        <v>12372</v>
      </c>
      <c r="E18409" s="126">
        <v>27400</v>
      </c>
      <c r="F18409" s="126"/>
      <c r="G18409" s="126">
        <f t="shared" si="320"/>
        <v>-27400</v>
      </c>
      <c r="H18409" s="705" t="s">
        <v>12047</v>
      </c>
    </row>
    <row r="18410" spans="1:10" ht="18.75" customHeight="1" x14ac:dyDescent="0.2">
      <c r="A18410" s="734">
        <v>45321</v>
      </c>
      <c r="B18410" s="63" t="s">
        <v>12629</v>
      </c>
      <c r="C18410" s="63" t="s">
        <v>12309</v>
      </c>
      <c r="D18410" s="183" t="s">
        <v>12373</v>
      </c>
      <c r="E18410" s="126">
        <v>5000</v>
      </c>
      <c r="F18410" s="126"/>
      <c r="G18410" s="126">
        <f t="shared" ref="G18410:G18415" si="323">F18410-E18410</f>
        <v>-5000</v>
      </c>
      <c r="H18410" s="705" t="s">
        <v>12047</v>
      </c>
    </row>
    <row r="18411" spans="1:10" ht="18.75" customHeight="1" x14ac:dyDescent="0.2">
      <c r="A18411" s="734">
        <v>45321</v>
      </c>
      <c r="B18411" s="63" t="s">
        <v>12374</v>
      </c>
      <c r="C18411" s="63" t="s">
        <v>286</v>
      </c>
      <c r="D18411" s="183" t="s">
        <v>12375</v>
      </c>
      <c r="E18411" s="126">
        <v>2700</v>
      </c>
      <c r="F18411" s="126"/>
      <c r="G18411" s="126">
        <f t="shared" si="323"/>
        <v>-2700</v>
      </c>
      <c r="H18411" s="705" t="s">
        <v>12047</v>
      </c>
    </row>
    <row r="18412" spans="1:10" ht="18.75" customHeight="1" x14ac:dyDescent="0.2">
      <c r="A18412" s="734">
        <v>45322</v>
      </c>
      <c r="B18412" s="63" t="s">
        <v>8559</v>
      </c>
      <c r="C18412" s="63" t="s">
        <v>12376</v>
      </c>
      <c r="D18412" s="183" t="s">
        <v>12377</v>
      </c>
      <c r="E18412" s="126">
        <v>5000</v>
      </c>
      <c r="F18412" s="126"/>
      <c r="G18412" s="126">
        <f t="shared" si="323"/>
        <v>-5000</v>
      </c>
      <c r="H18412" s="705" t="s">
        <v>12047</v>
      </c>
    </row>
    <row r="18413" spans="1:10" ht="18.75" customHeight="1" x14ac:dyDescent="0.2">
      <c r="A18413" s="734">
        <v>45322</v>
      </c>
      <c r="B18413" s="736"/>
      <c r="C18413" s="63" t="s">
        <v>12327</v>
      </c>
      <c r="D18413" s="183" t="s">
        <v>11171</v>
      </c>
      <c r="E18413" s="126">
        <v>300000</v>
      </c>
      <c r="F18413" s="126"/>
      <c r="G18413" s="126">
        <f t="shared" si="323"/>
        <v>-300000</v>
      </c>
      <c r="H18413" s="705" t="s">
        <v>12047</v>
      </c>
    </row>
    <row r="18414" spans="1:10" ht="18.75" customHeight="1" x14ac:dyDescent="0.2">
      <c r="A18414" s="734">
        <v>45322</v>
      </c>
      <c r="B18414" s="63" t="s">
        <v>12629</v>
      </c>
      <c r="C18414" s="63" t="s">
        <v>10993</v>
      </c>
      <c r="D18414" s="183" t="s">
        <v>12378</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12379</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12380</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12397</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12353</v>
      </c>
      <c r="E18467" s="176"/>
      <c r="F18467" s="176">
        <v>650000</v>
      </c>
      <c r="G18467" s="176">
        <f t="shared" si="325"/>
        <v>650000</v>
      </c>
      <c r="H18467" s="702" t="s">
        <v>12047</v>
      </c>
    </row>
    <row r="18468" spans="1:10" ht="15" x14ac:dyDescent="0.2">
      <c r="A18468" s="730">
        <v>45307</v>
      </c>
      <c r="B18468" s="94" t="s">
        <v>11135</v>
      </c>
      <c r="C18468" s="94" t="s">
        <v>559</v>
      </c>
      <c r="D18468" s="892" t="s">
        <v>12353</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12283</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12464</v>
      </c>
      <c r="E18475" s="643">
        <v>78000</v>
      </c>
      <c r="F18475" s="176"/>
      <c r="G18475" s="176">
        <f t="shared" si="327"/>
        <v>-78000</v>
      </c>
      <c r="H18475" s="702" t="s">
        <v>12047</v>
      </c>
    </row>
    <row r="18476" spans="1:10" ht="15" x14ac:dyDescent="0.2">
      <c r="A18476" s="730">
        <v>45315</v>
      </c>
      <c r="B18476" s="94" t="s">
        <v>8559</v>
      </c>
      <c r="C18476" s="94" t="s">
        <v>559</v>
      </c>
      <c r="D18476" s="892" t="s">
        <v>12330</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12382</v>
      </c>
      <c r="J18477" s="40"/>
    </row>
    <row r="18478" spans="1:10" ht="24" x14ac:dyDescent="0.2">
      <c r="A18478" s="734">
        <v>45323</v>
      </c>
      <c r="B18478" s="63" t="s">
        <v>103</v>
      </c>
      <c r="C18478" s="63" t="s">
        <v>103</v>
      </c>
      <c r="D18478" s="183" t="s">
        <v>12402</v>
      </c>
      <c r="E18478" s="126">
        <v>121000</v>
      </c>
      <c r="F18478" s="126"/>
      <c r="G18478" s="126">
        <f t="shared" si="328"/>
        <v>-121000</v>
      </c>
      <c r="H18478" s="705" t="s">
        <v>12382</v>
      </c>
      <c r="J18478" s="40"/>
    </row>
    <row r="18479" spans="1:10" ht="15" x14ac:dyDescent="0.2">
      <c r="A18479" s="734">
        <v>45323</v>
      </c>
      <c r="B18479" s="63" t="s">
        <v>103</v>
      </c>
      <c r="C18479" s="63" t="s">
        <v>103</v>
      </c>
      <c r="D18479" s="183" t="s">
        <v>8158</v>
      </c>
      <c r="E18479" s="126">
        <v>5000</v>
      </c>
      <c r="F18479" s="126"/>
      <c r="G18479" s="126">
        <f t="shared" si="328"/>
        <v>-5000</v>
      </c>
      <c r="H18479" s="705" t="s">
        <v>12382</v>
      </c>
      <c r="J18479" s="40"/>
    </row>
    <row r="18480" spans="1:10" ht="15" x14ac:dyDescent="0.2">
      <c r="A18480" s="734">
        <v>45324</v>
      </c>
      <c r="B18480" s="63" t="s">
        <v>11089</v>
      </c>
      <c r="C18480" s="63" t="s">
        <v>10993</v>
      </c>
      <c r="D18480" s="183" t="s">
        <v>12403</v>
      </c>
      <c r="E18480" s="126">
        <v>24600</v>
      </c>
      <c r="F18480" s="126"/>
      <c r="G18480" s="126">
        <f t="shared" si="328"/>
        <v>-24600</v>
      </c>
      <c r="H18480" s="705" t="s">
        <v>12382</v>
      </c>
      <c r="J18480" s="40"/>
    </row>
    <row r="18481" spans="1:10" ht="15" x14ac:dyDescent="0.2">
      <c r="A18481" s="734">
        <v>45324</v>
      </c>
      <c r="B18481" s="63" t="s">
        <v>11897</v>
      </c>
      <c r="C18481" s="63" t="s">
        <v>10993</v>
      </c>
      <c r="D18481" s="183" t="s">
        <v>12404</v>
      </c>
      <c r="E18481" s="126">
        <v>10770</v>
      </c>
      <c r="F18481" s="126"/>
      <c r="G18481" s="126">
        <f t="shared" si="328"/>
        <v>-10770</v>
      </c>
      <c r="H18481" s="705" t="s">
        <v>12382</v>
      </c>
      <c r="J18481" s="40"/>
    </row>
    <row r="18482" spans="1:10" ht="15" x14ac:dyDescent="0.2">
      <c r="A18482" s="734">
        <v>45324</v>
      </c>
      <c r="B18482" s="63" t="s">
        <v>11897</v>
      </c>
      <c r="C18482" s="63" t="s">
        <v>286</v>
      </c>
      <c r="D18482" s="183" t="s">
        <v>8663</v>
      </c>
      <c r="E18482" s="126">
        <v>1000</v>
      </c>
      <c r="F18482" s="126"/>
      <c r="G18482" s="126">
        <f t="shared" si="328"/>
        <v>-1000</v>
      </c>
      <c r="H18482" s="705" t="s">
        <v>12382</v>
      </c>
      <c r="J18482" s="40"/>
    </row>
    <row r="18483" spans="1:10" ht="15" x14ac:dyDescent="0.2">
      <c r="A18483" s="734">
        <v>45324</v>
      </c>
      <c r="B18483" s="63" t="s">
        <v>103</v>
      </c>
      <c r="C18483" s="63" t="s">
        <v>103</v>
      </c>
      <c r="D18483" s="183" t="s">
        <v>12405</v>
      </c>
      <c r="E18483" s="126">
        <v>7000</v>
      </c>
      <c r="F18483" s="126"/>
      <c r="G18483" s="126">
        <f t="shared" si="328"/>
        <v>-7000</v>
      </c>
      <c r="H18483" s="705" t="s">
        <v>12382</v>
      </c>
      <c r="J18483" s="40"/>
    </row>
    <row r="18484" spans="1:10" ht="15" x14ac:dyDescent="0.2">
      <c r="A18484" s="734">
        <v>45324</v>
      </c>
      <c r="B18484" s="63" t="s">
        <v>11897</v>
      </c>
      <c r="C18484" s="63" t="s">
        <v>5741</v>
      </c>
      <c r="D18484" s="183" t="s">
        <v>12406</v>
      </c>
      <c r="E18484" s="126">
        <v>3000</v>
      </c>
      <c r="F18484" s="126"/>
      <c r="G18484" s="126">
        <f t="shared" si="328"/>
        <v>-3000</v>
      </c>
      <c r="H18484" s="705" t="s">
        <v>12382</v>
      </c>
      <c r="J18484" s="40"/>
    </row>
    <row r="18485" spans="1:10" ht="15" x14ac:dyDescent="0.2">
      <c r="A18485" s="734">
        <v>45324</v>
      </c>
      <c r="B18485" s="63" t="s">
        <v>103</v>
      </c>
      <c r="C18485" s="63" t="s">
        <v>103</v>
      </c>
      <c r="D18485" s="183" t="s">
        <v>12407</v>
      </c>
      <c r="E18485" s="126">
        <v>2200</v>
      </c>
      <c r="F18485" s="126"/>
      <c r="G18485" s="126">
        <f t="shared" si="328"/>
        <v>-2200</v>
      </c>
      <c r="H18485" s="705" t="s">
        <v>12382</v>
      </c>
      <c r="J18485" s="40"/>
    </row>
    <row r="18486" spans="1:10" ht="15" x14ac:dyDescent="0.2">
      <c r="A18486" s="734">
        <v>45324</v>
      </c>
      <c r="B18486" s="63" t="s">
        <v>12368</v>
      </c>
      <c r="C18486" s="63" t="s">
        <v>12408</v>
      </c>
      <c r="D18486" s="183" t="s">
        <v>12409</v>
      </c>
      <c r="E18486" s="126">
        <v>500000</v>
      </c>
      <c r="F18486" s="126"/>
      <c r="G18486" s="126">
        <f t="shared" si="328"/>
        <v>-500000</v>
      </c>
      <c r="H18486" s="705" t="s">
        <v>12382</v>
      </c>
      <c r="J18486" s="40"/>
    </row>
    <row r="18487" spans="1:10" ht="15" x14ac:dyDescent="0.2">
      <c r="A18487" s="734">
        <v>45325</v>
      </c>
      <c r="B18487" s="63" t="s">
        <v>11089</v>
      </c>
      <c r="C18487" s="63" t="s">
        <v>10993</v>
      </c>
      <c r="D18487" s="183" t="s">
        <v>12430</v>
      </c>
      <c r="E18487" s="126">
        <v>1600</v>
      </c>
      <c r="F18487" s="126"/>
      <c r="G18487" s="126">
        <f t="shared" ref="G18487:G18492" si="329">F18487-E18487</f>
        <v>-1600</v>
      </c>
      <c r="H18487" s="705" t="s">
        <v>12382</v>
      </c>
      <c r="J18487" s="40"/>
    </row>
    <row r="18488" spans="1:10" ht="15" x14ac:dyDescent="0.2">
      <c r="A18488" s="734">
        <v>45325</v>
      </c>
      <c r="B18488" s="63" t="s">
        <v>11897</v>
      </c>
      <c r="C18488" s="63" t="s">
        <v>5741</v>
      </c>
      <c r="D18488" s="183" t="s">
        <v>12431</v>
      </c>
      <c r="E18488" s="126">
        <v>500</v>
      </c>
      <c r="F18488" s="126"/>
      <c r="G18488" s="126">
        <f t="shared" si="329"/>
        <v>-500</v>
      </c>
      <c r="H18488" s="705" t="s">
        <v>12382</v>
      </c>
      <c r="J18488" s="40"/>
    </row>
    <row r="18489" spans="1:10" ht="15" x14ac:dyDescent="0.2">
      <c r="A18489" s="734">
        <v>45325</v>
      </c>
      <c r="B18489" s="63" t="s">
        <v>11728</v>
      </c>
      <c r="C18489" s="63" t="s">
        <v>10993</v>
      </c>
      <c r="D18489" s="183" t="s">
        <v>12432</v>
      </c>
      <c r="E18489" s="126">
        <v>2115</v>
      </c>
      <c r="F18489" s="126"/>
      <c r="G18489" s="126">
        <f t="shared" si="329"/>
        <v>-2115</v>
      </c>
      <c r="H18489" s="705" t="s">
        <v>12382</v>
      </c>
      <c r="J18489" s="40"/>
    </row>
    <row r="18490" spans="1:10" ht="15" x14ac:dyDescent="0.2">
      <c r="A18490" s="734">
        <v>45325</v>
      </c>
      <c r="B18490" s="63" t="s">
        <v>11089</v>
      </c>
      <c r="C18490" s="63" t="s">
        <v>10993</v>
      </c>
      <c r="D18490" s="183" t="s">
        <v>9882</v>
      </c>
      <c r="E18490" s="126">
        <v>3810</v>
      </c>
      <c r="F18490" s="126"/>
      <c r="G18490" s="126">
        <f t="shared" si="329"/>
        <v>-3810</v>
      </c>
      <c r="H18490" s="705" t="s">
        <v>12382</v>
      </c>
      <c r="J18490" s="40"/>
    </row>
    <row r="18491" spans="1:10" ht="15" x14ac:dyDescent="0.2">
      <c r="A18491" s="734">
        <v>45325</v>
      </c>
      <c r="B18491" s="63" t="s">
        <v>11089</v>
      </c>
      <c r="C18491" s="63" t="s">
        <v>10993</v>
      </c>
      <c r="D18491" s="183" t="s">
        <v>12433</v>
      </c>
      <c r="E18491" s="126">
        <v>1500</v>
      </c>
      <c r="F18491" s="126"/>
      <c r="G18491" s="126">
        <f t="shared" si="329"/>
        <v>-1500</v>
      </c>
      <c r="H18491" s="705" t="s">
        <v>12382</v>
      </c>
      <c r="J18491" s="40"/>
    </row>
    <row r="18492" spans="1:10" ht="15" x14ac:dyDescent="0.2">
      <c r="A18492" s="734">
        <v>45325</v>
      </c>
      <c r="B18492" s="63" t="s">
        <v>11089</v>
      </c>
      <c r="C18492" s="63" t="s">
        <v>5741</v>
      </c>
      <c r="D18492" s="183" t="s">
        <v>370</v>
      </c>
      <c r="E18492" s="126">
        <v>2350</v>
      </c>
      <c r="F18492" s="126"/>
      <c r="G18492" s="126">
        <f t="shared" si="329"/>
        <v>-2350</v>
      </c>
      <c r="H18492" s="705" t="s">
        <v>12382</v>
      </c>
      <c r="J18492" s="40"/>
    </row>
    <row r="18493" spans="1:10" ht="15" x14ac:dyDescent="0.2">
      <c r="A18493" s="734">
        <v>45324</v>
      </c>
      <c r="B18493" s="63" t="s">
        <v>11089</v>
      </c>
      <c r="C18493" s="63" t="s">
        <v>10993</v>
      </c>
      <c r="D18493" s="183" t="s">
        <v>12410</v>
      </c>
      <c r="E18493" s="126">
        <v>15000</v>
      </c>
      <c r="F18493" s="126"/>
      <c r="G18493" s="126">
        <f t="shared" si="328"/>
        <v>-15000</v>
      </c>
      <c r="H18493" s="705" t="s">
        <v>12382</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12382</v>
      </c>
      <c r="J18494" s="40"/>
    </row>
    <row r="18495" spans="1:10" ht="15" x14ac:dyDescent="0.2">
      <c r="A18495" s="734">
        <v>45325</v>
      </c>
      <c r="B18495" s="63" t="s">
        <v>11897</v>
      </c>
      <c r="C18495" s="63" t="s">
        <v>10993</v>
      </c>
      <c r="D18495" s="183" t="s">
        <v>12411</v>
      </c>
      <c r="E18495" s="126">
        <v>85000</v>
      </c>
      <c r="F18495" s="126"/>
      <c r="G18495" s="126">
        <f t="shared" si="330"/>
        <v>-85000</v>
      </c>
      <c r="H18495" s="705" t="s">
        <v>12382</v>
      </c>
      <c r="J18495" s="40"/>
    </row>
    <row r="18496" spans="1:10" ht="15" x14ac:dyDescent="0.2">
      <c r="A18496" s="734">
        <v>45325</v>
      </c>
      <c r="B18496" s="63" t="s">
        <v>11897</v>
      </c>
      <c r="C18496" s="63" t="s">
        <v>1198</v>
      </c>
      <c r="D18496" s="183" t="s">
        <v>12412</v>
      </c>
      <c r="E18496" s="126">
        <v>158700</v>
      </c>
      <c r="F18496" s="126"/>
      <c r="G18496" s="126">
        <f t="shared" si="330"/>
        <v>-158700</v>
      </c>
      <c r="H18496" s="705" t="s">
        <v>12382</v>
      </c>
      <c r="J18496" s="40"/>
    </row>
    <row r="18497" spans="1:10" ht="15" x14ac:dyDescent="0.2">
      <c r="A18497" s="734">
        <v>45325</v>
      </c>
      <c r="B18497" s="63" t="s">
        <v>11897</v>
      </c>
      <c r="C18497" s="63" t="s">
        <v>11029</v>
      </c>
      <c r="D18497" s="183" t="s">
        <v>12423</v>
      </c>
      <c r="E18497" s="126">
        <v>100000</v>
      </c>
      <c r="F18497" s="126"/>
      <c r="G18497" s="126">
        <f t="shared" si="330"/>
        <v>-100000</v>
      </c>
      <c r="H18497" s="705" t="s">
        <v>12382</v>
      </c>
      <c r="J18497" s="40"/>
    </row>
    <row r="18498" spans="1:10" ht="15" x14ac:dyDescent="0.2">
      <c r="A18498" s="734">
        <v>45325</v>
      </c>
      <c r="B18498" s="63" t="s">
        <v>12368</v>
      </c>
      <c r="C18498" s="63" t="s">
        <v>11099</v>
      </c>
      <c r="D18498" s="183" t="s">
        <v>12463</v>
      </c>
      <c r="E18498" s="126">
        <v>50000</v>
      </c>
      <c r="F18498" s="126"/>
      <c r="G18498" s="126">
        <f t="shared" si="330"/>
        <v>-50000</v>
      </c>
      <c r="H18498" s="705" t="s">
        <v>12382</v>
      </c>
      <c r="J18498" s="40"/>
    </row>
    <row r="18499" spans="1:10" ht="15" x14ac:dyDescent="0.2">
      <c r="A18499" s="734">
        <v>45325</v>
      </c>
      <c r="B18499" s="63" t="s">
        <v>103</v>
      </c>
      <c r="C18499" s="63" t="s">
        <v>2672</v>
      </c>
      <c r="D18499" s="183" t="s">
        <v>12424</v>
      </c>
      <c r="E18499" s="126">
        <v>1000</v>
      </c>
      <c r="F18499" s="126"/>
      <c r="G18499" s="126">
        <f t="shared" ref="G18499:G18518" si="331">F18499-E18499</f>
        <v>-1000</v>
      </c>
      <c r="H18499" s="705" t="s">
        <v>12382</v>
      </c>
      <c r="J18499" s="40"/>
    </row>
    <row r="18500" spans="1:10" ht="15" x14ac:dyDescent="0.2">
      <c r="A18500" s="734">
        <v>45325</v>
      </c>
      <c r="B18500" s="63" t="s">
        <v>37</v>
      </c>
      <c r="C18500" s="63" t="s">
        <v>392</v>
      </c>
      <c r="D18500" s="183" t="s">
        <v>12425</v>
      </c>
      <c r="E18500" s="126">
        <v>3000</v>
      </c>
      <c r="F18500" s="126"/>
      <c r="G18500" s="126">
        <f t="shared" si="331"/>
        <v>-3000</v>
      </c>
      <c r="H18500" s="705" t="s">
        <v>12382</v>
      </c>
      <c r="J18500" s="40"/>
    </row>
    <row r="18501" spans="1:10" ht="15" x14ac:dyDescent="0.2">
      <c r="A18501" s="734">
        <v>45325</v>
      </c>
      <c r="B18501" s="63" t="s">
        <v>12535</v>
      </c>
      <c r="C18501" s="63" t="s">
        <v>5410</v>
      </c>
      <c r="D18501" s="183" t="s">
        <v>12426</v>
      </c>
      <c r="E18501" s="126">
        <v>5000</v>
      </c>
      <c r="F18501" s="126"/>
      <c r="G18501" s="126">
        <f t="shared" si="331"/>
        <v>-5000</v>
      </c>
      <c r="H18501" s="705" t="s">
        <v>12382</v>
      </c>
      <c r="J18501" s="40"/>
    </row>
    <row r="18502" spans="1:10" ht="15" x14ac:dyDescent="0.2">
      <c r="A18502" s="734">
        <v>45328</v>
      </c>
      <c r="B18502" s="63" t="s">
        <v>11897</v>
      </c>
      <c r="C18502" s="63" t="s">
        <v>5741</v>
      </c>
      <c r="D18502" s="183" t="s">
        <v>12427</v>
      </c>
      <c r="E18502" s="126">
        <v>1500</v>
      </c>
      <c r="F18502" s="126"/>
      <c r="G18502" s="126">
        <f t="shared" si="331"/>
        <v>-1500</v>
      </c>
      <c r="H18502" s="705" t="s">
        <v>12382</v>
      </c>
      <c r="J18502" s="40"/>
    </row>
    <row r="18503" spans="1:10" ht="15" x14ac:dyDescent="0.2">
      <c r="A18503" s="734">
        <v>45328</v>
      </c>
      <c r="B18503" s="63" t="s">
        <v>10363</v>
      </c>
      <c r="C18503" s="63" t="s">
        <v>5741</v>
      </c>
      <c r="D18503" s="183" t="s">
        <v>1886</v>
      </c>
      <c r="E18503" s="126">
        <v>2800</v>
      </c>
      <c r="F18503" s="126"/>
      <c r="G18503" s="126">
        <f t="shared" si="331"/>
        <v>-2800</v>
      </c>
      <c r="H18503" s="705" t="s">
        <v>12382</v>
      </c>
      <c r="J18503" s="40"/>
    </row>
    <row r="18504" spans="1:10" ht="15" x14ac:dyDescent="0.2">
      <c r="A18504" s="734">
        <v>45328</v>
      </c>
      <c r="B18504" s="63" t="s">
        <v>103</v>
      </c>
      <c r="C18504" s="63" t="s">
        <v>103</v>
      </c>
      <c r="D18504" s="183" t="s">
        <v>8158</v>
      </c>
      <c r="E18504" s="126">
        <v>5000</v>
      </c>
      <c r="F18504" s="126"/>
      <c r="G18504" s="126">
        <f t="shared" si="331"/>
        <v>-5000</v>
      </c>
      <c r="H18504" s="705" t="s">
        <v>12382</v>
      </c>
      <c r="J18504" s="40"/>
    </row>
    <row r="18505" spans="1:10" ht="15" x14ac:dyDescent="0.2">
      <c r="A18505" s="734">
        <v>45328</v>
      </c>
      <c r="B18505" s="63" t="s">
        <v>12428</v>
      </c>
      <c r="C18505" s="63" t="s">
        <v>5410</v>
      </c>
      <c r="D18505" s="183" t="s">
        <v>12429</v>
      </c>
      <c r="E18505" s="126">
        <v>5000</v>
      </c>
      <c r="F18505" s="126"/>
      <c r="G18505" s="126">
        <f t="shared" si="331"/>
        <v>-5000</v>
      </c>
      <c r="H18505" s="705" t="s">
        <v>12382</v>
      </c>
      <c r="J18505" s="40"/>
    </row>
    <row r="18506" spans="1:10" ht="15" x14ac:dyDescent="0.2">
      <c r="A18506" s="734">
        <v>45328</v>
      </c>
      <c r="B18506" s="63" t="s">
        <v>103</v>
      </c>
      <c r="C18506" s="63" t="s">
        <v>1495</v>
      </c>
      <c r="D18506" s="183" t="s">
        <v>370</v>
      </c>
      <c r="E18506" s="126">
        <v>1200</v>
      </c>
      <c r="F18506" s="126"/>
      <c r="G18506" s="126">
        <f t="shared" si="331"/>
        <v>-1200</v>
      </c>
      <c r="H18506" s="705" t="s">
        <v>12382</v>
      </c>
      <c r="J18506" s="40"/>
    </row>
    <row r="18507" spans="1:10" ht="15" x14ac:dyDescent="0.2">
      <c r="A18507" s="734">
        <v>45328</v>
      </c>
      <c r="B18507" s="63" t="s">
        <v>11897</v>
      </c>
      <c r="C18507" s="63" t="s">
        <v>5741</v>
      </c>
      <c r="D18507" s="183" t="s">
        <v>370</v>
      </c>
      <c r="E18507" s="126">
        <v>1700</v>
      </c>
      <c r="F18507" s="126"/>
      <c r="G18507" s="126">
        <f t="shared" si="331"/>
        <v>-1700</v>
      </c>
      <c r="H18507" s="705" t="s">
        <v>12382</v>
      </c>
      <c r="J18507" s="40"/>
    </row>
    <row r="18508" spans="1:10" ht="15" x14ac:dyDescent="0.2">
      <c r="A18508" s="734">
        <v>45328</v>
      </c>
      <c r="B18508" s="63" t="s">
        <v>11897</v>
      </c>
      <c r="C18508" s="63" t="s">
        <v>11029</v>
      </c>
      <c r="D18508" s="183" t="s">
        <v>12036</v>
      </c>
      <c r="E18508" s="126">
        <v>100000</v>
      </c>
      <c r="F18508" s="126"/>
      <c r="G18508" s="126">
        <f t="shared" si="331"/>
        <v>-100000</v>
      </c>
      <c r="H18508" s="705" t="s">
        <v>12382</v>
      </c>
      <c r="J18508" s="40"/>
    </row>
    <row r="18509" spans="1:10" ht="15" x14ac:dyDescent="0.2">
      <c r="A18509" s="734">
        <v>45329</v>
      </c>
      <c r="B18509" s="63" t="s">
        <v>12368</v>
      </c>
      <c r="C18509" s="63" t="s">
        <v>11725</v>
      </c>
      <c r="D18509" s="183" t="s">
        <v>12036</v>
      </c>
      <c r="E18509" s="126">
        <v>162500</v>
      </c>
      <c r="F18509" s="126"/>
      <c r="G18509" s="126">
        <f t="shared" si="331"/>
        <v>-162500</v>
      </c>
      <c r="H18509" s="705" t="s">
        <v>12382</v>
      </c>
      <c r="J18509" s="40"/>
    </row>
    <row r="18510" spans="1:10" ht="24" x14ac:dyDescent="0.2">
      <c r="A18510" s="734">
        <v>45329</v>
      </c>
      <c r="B18510" s="63" t="s">
        <v>11617</v>
      </c>
      <c r="C18510" s="551" t="s">
        <v>10993</v>
      </c>
      <c r="D18510" s="740" t="s">
        <v>12436</v>
      </c>
      <c r="E18510" s="552">
        <v>16000</v>
      </c>
      <c r="F18510" s="126"/>
      <c r="G18510" s="126">
        <f t="shared" si="331"/>
        <v>-16000</v>
      </c>
      <c r="H18510" s="705" t="s">
        <v>12382</v>
      </c>
      <c r="J18510" s="40"/>
    </row>
    <row r="18511" spans="1:10" ht="24" x14ac:dyDescent="0.2">
      <c r="A18511" s="734">
        <v>45329</v>
      </c>
      <c r="B18511" s="63" t="s">
        <v>11738</v>
      </c>
      <c r="C18511" s="551" t="s">
        <v>10993</v>
      </c>
      <c r="D18511" s="740" t="s">
        <v>12436</v>
      </c>
      <c r="E18511" s="552">
        <v>38000</v>
      </c>
      <c r="F18511" s="126"/>
      <c r="G18511" s="126">
        <f t="shared" si="331"/>
        <v>-38000</v>
      </c>
      <c r="H18511" s="705" t="s">
        <v>12382</v>
      </c>
      <c r="J18511" s="40"/>
    </row>
    <row r="18512" spans="1:10" ht="24" x14ac:dyDescent="0.2">
      <c r="A18512" s="734">
        <v>45329</v>
      </c>
      <c r="B18512" s="63" t="s">
        <v>12629</v>
      </c>
      <c r="C18512" s="551" t="s">
        <v>10993</v>
      </c>
      <c r="D18512" s="740" t="s">
        <v>12436</v>
      </c>
      <c r="E18512" s="552">
        <v>19500</v>
      </c>
      <c r="F18512" s="126"/>
      <c r="G18512" s="126">
        <f t="shared" si="331"/>
        <v>-19500</v>
      </c>
      <c r="H18512" s="705" t="s">
        <v>12382</v>
      </c>
      <c r="J18512" s="40"/>
    </row>
    <row r="18513" spans="1:10" ht="24" x14ac:dyDescent="0.2">
      <c r="A18513" s="734">
        <v>45329</v>
      </c>
      <c r="B18513" s="63" t="s">
        <v>11897</v>
      </c>
      <c r="C18513" s="551" t="s">
        <v>10993</v>
      </c>
      <c r="D18513" s="740" t="s">
        <v>12436</v>
      </c>
      <c r="E18513" s="552">
        <v>80000</v>
      </c>
      <c r="F18513" s="126"/>
      <c r="G18513" s="126">
        <f t="shared" si="331"/>
        <v>-80000</v>
      </c>
      <c r="H18513" s="705" t="s">
        <v>12382</v>
      </c>
      <c r="J18513" s="40"/>
    </row>
    <row r="18514" spans="1:10" ht="15" x14ac:dyDescent="0.2">
      <c r="A18514" s="734">
        <v>45329</v>
      </c>
      <c r="B18514" s="63" t="s">
        <v>11617</v>
      </c>
      <c r="C18514" s="63" t="s">
        <v>11552</v>
      </c>
      <c r="D18514" s="183" t="s">
        <v>12437</v>
      </c>
      <c r="E18514" s="126">
        <v>88800</v>
      </c>
      <c r="F18514" s="126"/>
      <c r="G18514" s="126">
        <f t="shared" si="331"/>
        <v>-88800</v>
      </c>
      <c r="H18514" s="705" t="s">
        <v>12382</v>
      </c>
      <c r="J18514" s="40"/>
    </row>
    <row r="18515" spans="1:10" ht="24" x14ac:dyDescent="0.2">
      <c r="A18515" s="734">
        <v>45329</v>
      </c>
      <c r="B18515" s="63" t="s">
        <v>11897</v>
      </c>
      <c r="C18515" s="63" t="s">
        <v>12438</v>
      </c>
      <c r="D18515" s="183" t="s">
        <v>12439</v>
      </c>
      <c r="E18515" s="126">
        <v>164000</v>
      </c>
      <c r="F18515" s="126"/>
      <c r="G18515" s="126">
        <f t="shared" si="331"/>
        <v>-164000</v>
      </c>
      <c r="H18515" s="705" t="s">
        <v>12382</v>
      </c>
      <c r="J18515" s="40"/>
    </row>
    <row r="18516" spans="1:10" ht="15" x14ac:dyDescent="0.2">
      <c r="A18516" s="734">
        <v>45329</v>
      </c>
      <c r="B18516" s="63" t="s">
        <v>10471</v>
      </c>
      <c r="C18516" s="63" t="s">
        <v>12440</v>
      </c>
      <c r="D18516" s="183" t="s">
        <v>12441</v>
      </c>
      <c r="E18516" s="126">
        <v>140000</v>
      </c>
      <c r="F18516" s="126"/>
      <c r="G18516" s="126">
        <f t="shared" si="331"/>
        <v>-140000</v>
      </c>
      <c r="H18516" s="705" t="s">
        <v>12382</v>
      </c>
      <c r="J18516" s="40"/>
    </row>
    <row r="18517" spans="1:10" ht="24" x14ac:dyDescent="0.2">
      <c r="A18517" s="734">
        <v>45329</v>
      </c>
      <c r="B18517" s="63" t="s">
        <v>11897</v>
      </c>
      <c r="C18517" s="63" t="s">
        <v>10993</v>
      </c>
      <c r="D18517" s="183" t="s">
        <v>12442</v>
      </c>
      <c r="E18517" s="126">
        <v>208000</v>
      </c>
      <c r="F18517" s="126"/>
      <c r="G18517" s="126">
        <f t="shared" si="331"/>
        <v>-208000</v>
      </c>
      <c r="H18517" s="705" t="s">
        <v>12382</v>
      </c>
      <c r="J18517" s="40"/>
    </row>
    <row r="18518" spans="1:10" ht="15" x14ac:dyDescent="0.2">
      <c r="A18518" s="734">
        <v>45329</v>
      </c>
      <c r="B18518" s="63" t="s">
        <v>11617</v>
      </c>
      <c r="C18518" s="63" t="s">
        <v>10993</v>
      </c>
      <c r="D18518" s="183" t="s">
        <v>12443</v>
      </c>
      <c r="E18518" s="126">
        <v>23680</v>
      </c>
      <c r="F18518" s="126"/>
      <c r="G18518" s="126">
        <f t="shared" si="331"/>
        <v>-23680</v>
      </c>
      <c r="H18518" s="705" t="s">
        <v>12382</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12382</v>
      </c>
      <c r="J18519" s="40"/>
    </row>
    <row r="18520" spans="1:10" ht="15" x14ac:dyDescent="0.2">
      <c r="A18520" s="734">
        <v>45329</v>
      </c>
      <c r="B18520" s="63" t="s">
        <v>9986</v>
      </c>
      <c r="C18520" s="63" t="s">
        <v>6423</v>
      </c>
      <c r="D18520" s="183" t="s">
        <v>1157</v>
      </c>
      <c r="E18520" s="126">
        <v>35000</v>
      </c>
      <c r="F18520" s="126"/>
      <c r="G18520" s="126">
        <f t="shared" si="332"/>
        <v>-35000</v>
      </c>
      <c r="H18520" s="705" t="s">
        <v>12382</v>
      </c>
      <c r="J18520" s="40"/>
    </row>
    <row r="18521" spans="1:10" ht="15" x14ac:dyDescent="0.2">
      <c r="A18521" s="734">
        <v>45329</v>
      </c>
      <c r="B18521" s="63" t="s">
        <v>11089</v>
      </c>
      <c r="C18521" s="63" t="s">
        <v>10993</v>
      </c>
      <c r="D18521" s="183" t="s">
        <v>12435</v>
      </c>
      <c r="E18521" s="126">
        <v>25500</v>
      </c>
      <c r="F18521" s="126"/>
      <c r="G18521" s="126">
        <f t="shared" ref="G18521" si="333">F18521-E18521</f>
        <v>-25500</v>
      </c>
      <c r="H18521" s="705" t="s">
        <v>12382</v>
      </c>
      <c r="J18521" s="40"/>
    </row>
    <row r="18522" spans="1:10" ht="15" x14ac:dyDescent="0.2">
      <c r="A18522" s="734">
        <v>45329</v>
      </c>
      <c r="B18522" s="63" t="s">
        <v>12428</v>
      </c>
      <c r="C18522" s="63" t="s">
        <v>5741</v>
      </c>
      <c r="D18522" s="183" t="s">
        <v>370</v>
      </c>
      <c r="E18522" s="126">
        <v>2700</v>
      </c>
      <c r="F18522" s="126"/>
      <c r="G18522" s="126">
        <f t="shared" si="332"/>
        <v>-2700</v>
      </c>
      <c r="H18522" s="705" t="s">
        <v>12382</v>
      </c>
      <c r="J18522" s="40"/>
    </row>
    <row r="18523" spans="1:10" ht="15" x14ac:dyDescent="0.2">
      <c r="A18523" s="734">
        <v>45331</v>
      </c>
      <c r="B18523" s="63" t="s">
        <v>11635</v>
      </c>
      <c r="C18523" s="63" t="s">
        <v>12444</v>
      </c>
      <c r="D18523" s="183" t="s">
        <v>1157</v>
      </c>
      <c r="E18523" s="126">
        <v>50000</v>
      </c>
      <c r="F18523" s="126"/>
      <c r="G18523" s="126">
        <f t="shared" ref="G18523:G18535" si="334">F18523-E18523</f>
        <v>-50000</v>
      </c>
      <c r="H18523" s="705" t="s">
        <v>12382</v>
      </c>
      <c r="J18523" s="40"/>
    </row>
    <row r="18524" spans="1:10" ht="15" x14ac:dyDescent="0.2">
      <c r="A18524" s="734">
        <v>45331</v>
      </c>
      <c r="B18524" s="63" t="s">
        <v>12368</v>
      </c>
      <c r="C18524" s="63" t="s">
        <v>10993</v>
      </c>
      <c r="D18524" s="183" t="s">
        <v>12445</v>
      </c>
      <c r="E18524" s="126">
        <v>3000</v>
      </c>
      <c r="F18524" s="126"/>
      <c r="G18524" s="126">
        <f t="shared" si="334"/>
        <v>-3000</v>
      </c>
      <c r="H18524" s="705" t="s">
        <v>12382</v>
      </c>
      <c r="J18524" s="40"/>
    </row>
    <row r="18525" spans="1:10" ht="15" x14ac:dyDescent="0.2">
      <c r="A18525" s="734">
        <v>45331</v>
      </c>
      <c r="B18525" s="63" t="s">
        <v>103</v>
      </c>
      <c r="C18525" s="63" t="s">
        <v>103</v>
      </c>
      <c r="D18525" s="183" t="s">
        <v>8158</v>
      </c>
      <c r="E18525" s="126">
        <v>3000</v>
      </c>
      <c r="F18525" s="126"/>
      <c r="G18525" s="126">
        <f t="shared" si="334"/>
        <v>-3000</v>
      </c>
      <c r="H18525" s="705" t="s">
        <v>12382</v>
      </c>
      <c r="J18525" s="40"/>
    </row>
    <row r="18526" spans="1:10" ht="15" x14ac:dyDescent="0.2">
      <c r="A18526" s="734">
        <v>45331</v>
      </c>
      <c r="B18526" s="63" t="s">
        <v>11089</v>
      </c>
      <c r="C18526" s="63" t="s">
        <v>5741</v>
      </c>
      <c r="D18526" s="183" t="s">
        <v>370</v>
      </c>
      <c r="E18526" s="126">
        <v>2000</v>
      </c>
      <c r="F18526" s="126"/>
      <c r="G18526" s="126">
        <f t="shared" si="334"/>
        <v>-2000</v>
      </c>
      <c r="H18526" s="705" t="s">
        <v>12382</v>
      </c>
      <c r="J18526" s="40"/>
    </row>
    <row r="18527" spans="1:10" ht="15" x14ac:dyDescent="0.2">
      <c r="A18527" s="734">
        <v>45331</v>
      </c>
      <c r="B18527" s="63" t="s">
        <v>10471</v>
      </c>
      <c r="C18527" s="63" t="s">
        <v>12309</v>
      </c>
      <c r="D18527" s="183" t="s">
        <v>1157</v>
      </c>
      <c r="E18527" s="126">
        <v>50000</v>
      </c>
      <c r="F18527" s="126"/>
      <c r="G18527" s="126">
        <f t="shared" si="334"/>
        <v>-50000</v>
      </c>
      <c r="H18527" s="705" t="s">
        <v>12382</v>
      </c>
      <c r="J18527" s="40"/>
    </row>
    <row r="18528" spans="1:10" ht="15" x14ac:dyDescent="0.2">
      <c r="A18528" s="734">
        <v>45331</v>
      </c>
      <c r="B18528" s="63" t="s">
        <v>9356</v>
      </c>
      <c r="C18528" s="63" t="s">
        <v>12309</v>
      </c>
      <c r="D18528" s="183" t="s">
        <v>1157</v>
      </c>
      <c r="E18528" s="126">
        <v>25000</v>
      </c>
      <c r="F18528" s="126"/>
      <c r="G18528" s="126">
        <f t="shared" si="334"/>
        <v>-25000</v>
      </c>
      <c r="H18528" s="705" t="s">
        <v>12382</v>
      </c>
      <c r="J18528" s="40"/>
    </row>
    <row r="18529" spans="1:10" ht="15" x14ac:dyDescent="0.2">
      <c r="A18529" s="734">
        <v>45331</v>
      </c>
      <c r="B18529" s="63" t="s">
        <v>11738</v>
      </c>
      <c r="C18529" s="63" t="s">
        <v>12155</v>
      </c>
      <c r="D18529" s="183" t="s">
        <v>12461</v>
      </c>
      <c r="E18529" s="126">
        <v>25000</v>
      </c>
      <c r="F18529" s="126"/>
      <c r="G18529" s="126">
        <f t="shared" si="334"/>
        <v>-25000</v>
      </c>
      <c r="H18529" s="705" t="s">
        <v>12382</v>
      </c>
      <c r="J18529" s="40"/>
    </row>
    <row r="18530" spans="1:10" ht="15" x14ac:dyDescent="0.2">
      <c r="A18530" s="734">
        <v>45332</v>
      </c>
      <c r="B18530" s="63" t="s">
        <v>8559</v>
      </c>
      <c r="C18530" s="63" t="s">
        <v>11633</v>
      </c>
      <c r="D18530" s="183" t="s">
        <v>12446</v>
      </c>
      <c r="E18530" s="126">
        <v>12000</v>
      </c>
      <c r="F18530" s="126"/>
      <c r="G18530" s="126">
        <f t="shared" si="334"/>
        <v>-12000</v>
      </c>
      <c r="H18530" s="705" t="s">
        <v>12382</v>
      </c>
      <c r="J18530" s="40"/>
    </row>
    <row r="18531" spans="1:10" ht="15" x14ac:dyDescent="0.2">
      <c r="A18531" s="734">
        <v>45332</v>
      </c>
      <c r="B18531" s="63" t="s">
        <v>11089</v>
      </c>
      <c r="C18531" s="63" t="s">
        <v>5741</v>
      </c>
      <c r="D18531" s="183" t="s">
        <v>12447</v>
      </c>
      <c r="E18531" s="126">
        <v>3500</v>
      </c>
      <c r="F18531" s="126"/>
      <c r="G18531" s="126">
        <f t="shared" si="334"/>
        <v>-3500</v>
      </c>
      <c r="H18531" s="705" t="s">
        <v>12382</v>
      </c>
      <c r="J18531" s="40"/>
    </row>
    <row r="18532" spans="1:10" ht="15" x14ac:dyDescent="0.2">
      <c r="A18532" s="734">
        <v>45332</v>
      </c>
      <c r="B18532" s="63" t="s">
        <v>12448</v>
      </c>
      <c r="C18532" s="63" t="s">
        <v>5741</v>
      </c>
      <c r="D18532" s="183" t="s">
        <v>12449</v>
      </c>
      <c r="E18532" s="126">
        <v>2200</v>
      </c>
      <c r="F18532" s="126"/>
      <c r="G18532" s="126">
        <f t="shared" si="334"/>
        <v>-2200</v>
      </c>
      <c r="H18532" s="705" t="s">
        <v>12382</v>
      </c>
      <c r="J18532" s="40"/>
    </row>
    <row r="18533" spans="1:10" ht="24" x14ac:dyDescent="0.2">
      <c r="A18533" s="734">
        <v>45332</v>
      </c>
      <c r="B18533" s="63" t="s">
        <v>11897</v>
      </c>
      <c r="C18533" s="63" t="s">
        <v>11633</v>
      </c>
      <c r="D18533" s="183" t="s">
        <v>12450</v>
      </c>
      <c r="E18533" s="126">
        <v>85000</v>
      </c>
      <c r="F18533" s="126"/>
      <c r="G18533" s="126">
        <f t="shared" si="334"/>
        <v>-85000</v>
      </c>
      <c r="H18533" s="705" t="s">
        <v>12382</v>
      </c>
      <c r="J18533" s="40"/>
    </row>
    <row r="18534" spans="1:10" ht="15" x14ac:dyDescent="0.2">
      <c r="A18534" s="734">
        <v>45332</v>
      </c>
      <c r="B18534" s="63" t="s">
        <v>11897</v>
      </c>
      <c r="C18534" s="63" t="s">
        <v>12038</v>
      </c>
      <c r="D18534" s="183" t="s">
        <v>12452</v>
      </c>
      <c r="E18534" s="126">
        <v>500000</v>
      </c>
      <c r="F18534" s="126"/>
      <c r="G18534" s="126">
        <f t="shared" si="334"/>
        <v>-500000</v>
      </c>
      <c r="H18534" s="705" t="s">
        <v>12382</v>
      </c>
      <c r="J18534" s="40"/>
    </row>
    <row r="18535" spans="1:10" ht="15" x14ac:dyDescent="0.2">
      <c r="A18535" s="734">
        <v>45332</v>
      </c>
      <c r="B18535" s="63" t="s">
        <v>11738</v>
      </c>
      <c r="C18535" s="63" t="s">
        <v>10993</v>
      </c>
      <c r="D18535" s="183" t="s">
        <v>11877</v>
      </c>
      <c r="E18535" s="126">
        <v>15170</v>
      </c>
      <c r="F18535" s="126"/>
      <c r="G18535" s="126">
        <f t="shared" si="334"/>
        <v>-15170</v>
      </c>
      <c r="H18535" s="705" t="s">
        <v>12382</v>
      </c>
      <c r="J18535" s="40"/>
    </row>
    <row r="18536" spans="1:10" ht="15" x14ac:dyDescent="0.2">
      <c r="A18536" s="734">
        <v>45332</v>
      </c>
      <c r="B18536" s="63" t="s">
        <v>10363</v>
      </c>
      <c r="C18536" s="63" t="s">
        <v>2190</v>
      </c>
      <c r="D18536" s="183" t="s">
        <v>12453</v>
      </c>
      <c r="E18536" s="126">
        <v>24000</v>
      </c>
      <c r="F18536" s="126"/>
      <c r="G18536" s="126">
        <f t="shared" ref="G18536:G18546" si="335">F18536-E18536</f>
        <v>-24000</v>
      </c>
      <c r="H18536" s="705" t="s">
        <v>12382</v>
      </c>
      <c r="J18536" s="40"/>
    </row>
    <row r="18537" spans="1:10" ht="15" x14ac:dyDescent="0.2">
      <c r="A18537" s="734">
        <v>45332</v>
      </c>
      <c r="B18537" s="63" t="s">
        <v>8559</v>
      </c>
      <c r="C18537" s="63" t="s">
        <v>5741</v>
      </c>
      <c r="D18537" s="183" t="s">
        <v>370</v>
      </c>
      <c r="E18537" s="126">
        <v>3000</v>
      </c>
      <c r="F18537" s="126"/>
      <c r="G18537" s="126">
        <f t="shared" si="335"/>
        <v>-3000</v>
      </c>
      <c r="H18537" s="705" t="s">
        <v>12382</v>
      </c>
      <c r="J18537" s="40"/>
    </row>
    <row r="18538" spans="1:10" ht="15" x14ac:dyDescent="0.2">
      <c r="A18538" s="734">
        <v>45332</v>
      </c>
      <c r="B18538" s="63" t="s">
        <v>11897</v>
      </c>
      <c r="C18538" s="63" t="s">
        <v>5741</v>
      </c>
      <c r="D18538" s="183" t="s">
        <v>370</v>
      </c>
      <c r="E18538" s="126">
        <v>600</v>
      </c>
      <c r="F18538" s="126"/>
      <c r="G18538" s="126">
        <f t="shared" si="335"/>
        <v>-600</v>
      </c>
      <c r="H18538" s="705" t="s">
        <v>12382</v>
      </c>
      <c r="J18538" s="40"/>
    </row>
    <row r="18539" spans="1:10" ht="15" x14ac:dyDescent="0.2">
      <c r="A18539" s="734">
        <v>45332</v>
      </c>
      <c r="B18539" s="63" t="s">
        <v>12535</v>
      </c>
      <c r="C18539" s="63" t="s">
        <v>5410</v>
      </c>
      <c r="D18539" s="183" t="s">
        <v>12454</v>
      </c>
      <c r="E18539" s="126">
        <v>5000</v>
      </c>
      <c r="F18539" s="126"/>
      <c r="G18539" s="126">
        <f t="shared" si="335"/>
        <v>-5000</v>
      </c>
      <c r="H18539" s="705" t="s">
        <v>12382</v>
      </c>
      <c r="J18539" s="40"/>
    </row>
    <row r="18540" spans="1:10" ht="15" x14ac:dyDescent="0.2">
      <c r="A18540" s="734">
        <v>45332</v>
      </c>
      <c r="B18540" s="63" t="s">
        <v>11897</v>
      </c>
      <c r="C18540" s="63" t="s">
        <v>10993</v>
      </c>
      <c r="D18540" s="183" t="s">
        <v>12455</v>
      </c>
      <c r="E18540" s="126">
        <v>7500</v>
      </c>
      <c r="F18540" s="126"/>
      <c r="G18540" s="126">
        <f t="shared" si="335"/>
        <v>-7500</v>
      </c>
      <c r="H18540" s="705" t="s">
        <v>12382</v>
      </c>
      <c r="J18540" s="40"/>
    </row>
    <row r="18541" spans="1:10" ht="15" x14ac:dyDescent="0.2">
      <c r="A18541" s="734">
        <v>45332</v>
      </c>
      <c r="B18541" s="63" t="s">
        <v>3945</v>
      </c>
      <c r="C18541" s="63" t="s">
        <v>794</v>
      </c>
      <c r="D18541" s="183" t="s">
        <v>12456</v>
      </c>
      <c r="E18541" s="126">
        <v>2100</v>
      </c>
      <c r="F18541" s="126"/>
      <c r="G18541" s="126">
        <f t="shared" si="335"/>
        <v>-2100</v>
      </c>
      <c r="H18541" s="705" t="s">
        <v>12382</v>
      </c>
      <c r="J18541" s="40"/>
    </row>
    <row r="18542" spans="1:10" ht="15" x14ac:dyDescent="0.2">
      <c r="A18542" s="734">
        <v>45332</v>
      </c>
      <c r="B18542" s="63" t="s">
        <v>11897</v>
      </c>
      <c r="C18542" s="63" t="s">
        <v>5741</v>
      </c>
      <c r="D18542" s="183" t="s">
        <v>370</v>
      </c>
      <c r="E18542" s="126">
        <v>450</v>
      </c>
      <c r="F18542" s="126"/>
      <c r="G18542" s="126">
        <f t="shared" si="335"/>
        <v>-450</v>
      </c>
      <c r="H18542" s="705" t="s">
        <v>12382</v>
      </c>
      <c r="J18542" s="40"/>
    </row>
    <row r="18543" spans="1:10" ht="15" x14ac:dyDescent="0.2">
      <c r="A18543" s="734">
        <v>45332</v>
      </c>
      <c r="B18543" s="63" t="s">
        <v>9356</v>
      </c>
      <c r="C18543" s="63" t="s">
        <v>10993</v>
      </c>
      <c r="D18543" s="183" t="s">
        <v>12460</v>
      </c>
      <c r="E18543" s="126">
        <v>1200</v>
      </c>
      <c r="F18543" s="126"/>
      <c r="G18543" s="126">
        <f>F18543-E18543</f>
        <v>-1200</v>
      </c>
      <c r="H18543" s="705" t="s">
        <v>12382</v>
      </c>
      <c r="J18543" s="40"/>
    </row>
    <row r="18544" spans="1:10" ht="15" x14ac:dyDescent="0.2">
      <c r="A18544" s="734">
        <v>45332</v>
      </c>
      <c r="B18544" s="63" t="s">
        <v>12457</v>
      </c>
      <c r="C18544" s="63" t="s">
        <v>12458</v>
      </c>
      <c r="D18544" s="183" t="s">
        <v>12459</v>
      </c>
      <c r="E18544" s="126">
        <v>20900</v>
      </c>
      <c r="F18544" s="126"/>
      <c r="G18544" s="126">
        <f t="shared" si="335"/>
        <v>-20900</v>
      </c>
      <c r="H18544" s="705" t="s">
        <v>12382</v>
      </c>
      <c r="J18544" s="40"/>
    </row>
    <row r="18545" spans="1:10" ht="15" x14ac:dyDescent="0.2">
      <c r="A18545" s="734">
        <v>45332</v>
      </c>
      <c r="B18545" s="63" t="s">
        <v>12428</v>
      </c>
      <c r="C18545" s="63" t="s">
        <v>392</v>
      </c>
      <c r="D18545" s="183" t="s">
        <v>12466</v>
      </c>
      <c r="E18545" s="126">
        <v>3100</v>
      </c>
      <c r="F18545" s="126"/>
      <c r="G18545" s="126">
        <f t="shared" si="335"/>
        <v>-3100</v>
      </c>
      <c r="H18545" s="705" t="s">
        <v>12382</v>
      </c>
      <c r="J18545" s="40"/>
    </row>
    <row r="18546" spans="1:10" ht="15" x14ac:dyDescent="0.2">
      <c r="A18546" s="734">
        <v>45332</v>
      </c>
      <c r="B18546" s="63" t="s">
        <v>10908</v>
      </c>
      <c r="C18546" s="63" t="s">
        <v>392</v>
      </c>
      <c r="D18546" s="183" t="s">
        <v>12465</v>
      </c>
      <c r="E18546" s="126">
        <v>7230</v>
      </c>
      <c r="F18546" s="126"/>
      <c r="G18546" s="126">
        <f t="shared" si="335"/>
        <v>-7230</v>
      </c>
      <c r="H18546" s="705" t="s">
        <v>12382</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12382</v>
      </c>
      <c r="J18547" s="40"/>
    </row>
    <row r="18548" spans="1:10" ht="15" x14ac:dyDescent="0.2">
      <c r="A18548" s="734">
        <v>45332</v>
      </c>
      <c r="B18548" s="63" t="s">
        <v>10908</v>
      </c>
      <c r="C18548" s="63" t="s">
        <v>5741</v>
      </c>
      <c r="D18548" s="183" t="s">
        <v>370</v>
      </c>
      <c r="E18548" s="126">
        <v>2000</v>
      </c>
      <c r="F18548" s="126"/>
      <c r="G18548" s="126">
        <f t="shared" si="336"/>
        <v>-2000</v>
      </c>
      <c r="H18548" s="705" t="s">
        <v>12382</v>
      </c>
      <c r="J18548" s="40"/>
    </row>
    <row r="18549" spans="1:10" ht="15" x14ac:dyDescent="0.2">
      <c r="A18549" s="734">
        <v>45333</v>
      </c>
      <c r="B18549" s="63" t="s">
        <v>12629</v>
      </c>
      <c r="C18549" s="63" t="s">
        <v>9549</v>
      </c>
      <c r="D18549" s="183" t="s">
        <v>12467</v>
      </c>
      <c r="E18549" s="126">
        <v>1000</v>
      </c>
      <c r="F18549" s="126"/>
      <c r="G18549" s="126">
        <f t="shared" si="336"/>
        <v>-1000</v>
      </c>
      <c r="H18549" s="705" t="s">
        <v>12382</v>
      </c>
      <c r="J18549" s="40"/>
    </row>
    <row r="18550" spans="1:10" ht="15" x14ac:dyDescent="0.2">
      <c r="A18550" s="734">
        <v>45333</v>
      </c>
      <c r="B18550" s="63" t="s">
        <v>12428</v>
      </c>
      <c r="C18550" s="63" t="s">
        <v>5741</v>
      </c>
      <c r="D18550" s="183" t="s">
        <v>12468</v>
      </c>
      <c r="E18550" s="126">
        <v>1200</v>
      </c>
      <c r="F18550" s="126"/>
      <c r="G18550" s="126">
        <f t="shared" si="336"/>
        <v>-1200</v>
      </c>
      <c r="H18550" s="705" t="s">
        <v>12382</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12382</v>
      </c>
      <c r="J18551" s="40"/>
    </row>
    <row r="18552" spans="1:10" ht="15" x14ac:dyDescent="0.2">
      <c r="A18552" s="734">
        <v>45334</v>
      </c>
      <c r="B18552" s="63" t="s">
        <v>10908</v>
      </c>
      <c r="C18552" s="63" t="s">
        <v>5741</v>
      </c>
      <c r="D18552" s="183" t="s">
        <v>370</v>
      </c>
      <c r="E18552" s="126">
        <v>2000</v>
      </c>
      <c r="F18552" s="126"/>
      <c r="G18552" s="126">
        <f t="shared" si="337"/>
        <v>-2000</v>
      </c>
      <c r="H18552" s="705" t="s">
        <v>12382</v>
      </c>
      <c r="J18552" s="40"/>
    </row>
    <row r="18553" spans="1:10" ht="15" x14ac:dyDescent="0.2">
      <c r="A18553" s="734">
        <v>45334</v>
      </c>
      <c r="B18553" s="63" t="s">
        <v>10908</v>
      </c>
      <c r="C18553" s="63" t="s">
        <v>5741</v>
      </c>
      <c r="D18553" s="183" t="s">
        <v>370</v>
      </c>
      <c r="E18553" s="126">
        <v>500</v>
      </c>
      <c r="F18553" s="126"/>
      <c r="G18553" s="126">
        <f t="shared" si="337"/>
        <v>-500</v>
      </c>
      <c r="H18553" s="705" t="s">
        <v>12382</v>
      </c>
      <c r="J18553" s="40"/>
    </row>
    <row r="18554" spans="1:10" ht="24" x14ac:dyDescent="0.2">
      <c r="A18554" s="734">
        <v>45334</v>
      </c>
      <c r="B18554" s="63" t="s">
        <v>12535</v>
      </c>
      <c r="C18554" s="63" t="s">
        <v>10993</v>
      </c>
      <c r="D18554" s="183" t="s">
        <v>12576</v>
      </c>
      <c r="E18554" s="126">
        <v>35000</v>
      </c>
      <c r="F18554" s="126"/>
      <c r="G18554" s="126">
        <f t="shared" si="337"/>
        <v>-35000</v>
      </c>
      <c r="H18554" s="705" t="s">
        <v>12382</v>
      </c>
      <c r="J18554" s="40"/>
    </row>
    <row r="18555" spans="1:10" ht="15" x14ac:dyDescent="0.2">
      <c r="A18555" s="734">
        <v>45334</v>
      </c>
      <c r="B18555" s="63" t="s">
        <v>8559</v>
      </c>
      <c r="C18555" s="63" t="s">
        <v>5741</v>
      </c>
      <c r="D18555" s="183" t="s">
        <v>12469</v>
      </c>
      <c r="E18555" s="126">
        <v>500</v>
      </c>
      <c r="F18555" s="126"/>
      <c r="G18555" s="126">
        <f t="shared" si="337"/>
        <v>-500</v>
      </c>
      <c r="H18555" s="705" t="s">
        <v>12382</v>
      </c>
      <c r="J18555" s="40"/>
    </row>
    <row r="18556" spans="1:10" ht="15" x14ac:dyDescent="0.2">
      <c r="A18556" s="734">
        <v>45334</v>
      </c>
      <c r="B18556" s="63" t="s">
        <v>9356</v>
      </c>
      <c r="C18556" s="63" t="s">
        <v>10993</v>
      </c>
      <c r="D18556" s="183" t="s">
        <v>12470</v>
      </c>
      <c r="E18556" s="126">
        <v>5000</v>
      </c>
      <c r="F18556" s="126"/>
      <c r="G18556" s="126">
        <f t="shared" si="337"/>
        <v>-5000</v>
      </c>
      <c r="H18556" s="705" t="s">
        <v>12382</v>
      </c>
      <c r="J18556" s="40"/>
    </row>
    <row r="18557" spans="1:10" ht="15" x14ac:dyDescent="0.2">
      <c r="A18557" s="734">
        <v>45334</v>
      </c>
      <c r="B18557" s="63" t="s">
        <v>9356</v>
      </c>
      <c r="C18557" s="63" t="s">
        <v>392</v>
      </c>
      <c r="D18557" s="183" t="s">
        <v>12471</v>
      </c>
      <c r="E18557" s="126">
        <v>1500</v>
      </c>
      <c r="F18557" s="126"/>
      <c r="G18557" s="126">
        <f t="shared" si="337"/>
        <v>-1500</v>
      </c>
      <c r="H18557" s="705" t="s">
        <v>12382</v>
      </c>
      <c r="J18557" s="40"/>
    </row>
    <row r="18558" spans="1:10" ht="15" x14ac:dyDescent="0.2">
      <c r="A18558" s="734">
        <v>45334</v>
      </c>
      <c r="B18558" s="63" t="s">
        <v>11897</v>
      </c>
      <c r="C18558" s="63" t="s">
        <v>8091</v>
      </c>
      <c r="D18558" s="183" t="s">
        <v>12472</v>
      </c>
      <c r="E18558" s="126">
        <v>500000</v>
      </c>
      <c r="F18558" s="126"/>
      <c r="G18558" s="126">
        <f t="shared" si="337"/>
        <v>-500000</v>
      </c>
      <c r="H18558" s="705" t="s">
        <v>12382</v>
      </c>
      <c r="J18558" s="40"/>
    </row>
    <row r="18559" spans="1:10" ht="24" x14ac:dyDescent="0.2">
      <c r="A18559" s="734">
        <v>45334</v>
      </c>
      <c r="B18559" s="63" t="s">
        <v>8559</v>
      </c>
      <c r="C18559" s="63" t="s">
        <v>3145</v>
      </c>
      <c r="D18559" s="183" t="s">
        <v>12473</v>
      </c>
      <c r="E18559" s="126">
        <v>60000</v>
      </c>
      <c r="F18559" s="126"/>
      <c r="G18559" s="126">
        <f t="shared" si="337"/>
        <v>-60000</v>
      </c>
      <c r="H18559" s="705" t="s">
        <v>12382</v>
      </c>
      <c r="J18559" s="40"/>
    </row>
    <row r="18560" spans="1:10" ht="15" x14ac:dyDescent="0.2">
      <c r="A18560" s="734">
        <v>45334</v>
      </c>
      <c r="B18560" s="63" t="s">
        <v>11089</v>
      </c>
      <c r="C18560" s="63" t="s">
        <v>12474</v>
      </c>
      <c r="D18560" s="183" t="s">
        <v>12475</v>
      </c>
      <c r="E18560" s="126">
        <v>20000</v>
      </c>
      <c r="F18560" s="126"/>
      <c r="G18560" s="126">
        <f t="shared" ref="G18560:G18562" si="338">F18560-E18560</f>
        <v>-20000</v>
      </c>
      <c r="H18560" s="705" t="s">
        <v>12382</v>
      </c>
      <c r="J18560" s="40"/>
    </row>
    <row r="18561" spans="1:10" ht="15" x14ac:dyDescent="0.2">
      <c r="A18561" s="734">
        <v>45334</v>
      </c>
      <c r="B18561" s="63" t="s">
        <v>10908</v>
      </c>
      <c r="C18561" s="63" t="s">
        <v>5741</v>
      </c>
      <c r="D18561" s="183" t="s">
        <v>370</v>
      </c>
      <c r="E18561" s="126">
        <v>200</v>
      </c>
      <c r="F18561" s="126"/>
      <c r="G18561" s="126">
        <f t="shared" si="338"/>
        <v>-200</v>
      </c>
      <c r="H18561" s="705" t="s">
        <v>12382</v>
      </c>
      <c r="J18561" s="40"/>
    </row>
    <row r="18562" spans="1:10" ht="15" x14ac:dyDescent="0.2">
      <c r="A18562" s="734">
        <v>45334</v>
      </c>
      <c r="B18562" s="63" t="s">
        <v>12207</v>
      </c>
      <c r="C18562" s="63" t="s">
        <v>11099</v>
      </c>
      <c r="D18562" s="183" t="s">
        <v>12036</v>
      </c>
      <c r="E18562" s="126">
        <v>100000</v>
      </c>
      <c r="F18562" s="126"/>
      <c r="G18562" s="126">
        <f t="shared" si="338"/>
        <v>-100000</v>
      </c>
      <c r="H18562" s="705" t="s">
        <v>12382</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12382</v>
      </c>
      <c r="J18563" s="40"/>
    </row>
    <row r="18564" spans="1:10" ht="15" x14ac:dyDescent="0.2">
      <c r="A18564" s="734">
        <v>45334</v>
      </c>
      <c r="B18564" s="63" t="s">
        <v>103</v>
      </c>
      <c r="C18564" s="63" t="s">
        <v>12505</v>
      </c>
      <c r="D18564" s="183" t="s">
        <v>370</v>
      </c>
      <c r="E18564" s="126">
        <v>6300</v>
      </c>
      <c r="F18564" s="126"/>
      <c r="G18564" s="126">
        <f t="shared" si="339"/>
        <v>-6300</v>
      </c>
      <c r="H18564" s="705" t="s">
        <v>12382</v>
      </c>
      <c r="J18564" s="40"/>
    </row>
    <row r="18565" spans="1:10" ht="15" x14ac:dyDescent="0.2">
      <c r="A18565" s="734">
        <v>45334</v>
      </c>
      <c r="B18565" s="63" t="s">
        <v>103</v>
      </c>
      <c r="C18565" s="63" t="s">
        <v>103</v>
      </c>
      <c r="D18565" s="183" t="s">
        <v>12506</v>
      </c>
      <c r="E18565" s="126">
        <v>2000</v>
      </c>
      <c r="F18565" s="126"/>
      <c r="G18565" s="126">
        <f t="shared" si="339"/>
        <v>-2000</v>
      </c>
      <c r="H18565" s="705" t="s">
        <v>12382</v>
      </c>
      <c r="J18565" s="40"/>
    </row>
    <row r="18566" spans="1:10" ht="15" x14ac:dyDescent="0.2">
      <c r="A18566" s="734">
        <v>45334</v>
      </c>
      <c r="B18566" s="63" t="s">
        <v>103</v>
      </c>
      <c r="C18566" s="63" t="s">
        <v>12507</v>
      </c>
      <c r="D18566" s="183" t="s">
        <v>12508</v>
      </c>
      <c r="E18566" s="126">
        <v>12840</v>
      </c>
      <c r="F18566" s="126"/>
      <c r="G18566" s="126">
        <f t="shared" si="339"/>
        <v>-12840</v>
      </c>
      <c r="H18566" s="705" t="s">
        <v>12382</v>
      </c>
      <c r="J18566" s="40"/>
    </row>
    <row r="18567" spans="1:10" ht="15" x14ac:dyDescent="0.2">
      <c r="A18567" s="734">
        <v>45335</v>
      </c>
      <c r="B18567" s="63" t="s">
        <v>11635</v>
      </c>
      <c r="C18567" s="63" t="s">
        <v>5741</v>
      </c>
      <c r="D18567" s="183" t="s">
        <v>12509</v>
      </c>
      <c r="E18567" s="126">
        <v>300</v>
      </c>
      <c r="F18567" s="126"/>
      <c r="G18567" s="126">
        <f t="shared" si="339"/>
        <v>-300</v>
      </c>
      <c r="H18567" s="705" t="s">
        <v>12382</v>
      </c>
      <c r="J18567" s="40"/>
    </row>
    <row r="18568" spans="1:10" ht="15" x14ac:dyDescent="0.2">
      <c r="A18568" s="734">
        <v>45335</v>
      </c>
      <c r="B18568" s="63" t="s">
        <v>103</v>
      </c>
      <c r="C18568" s="63" t="s">
        <v>103</v>
      </c>
      <c r="D18568" s="183" t="s">
        <v>12510</v>
      </c>
      <c r="E18568" s="126">
        <v>4370</v>
      </c>
      <c r="F18568" s="126"/>
      <c r="G18568" s="126">
        <f t="shared" si="339"/>
        <v>-4370</v>
      </c>
      <c r="H18568" s="705" t="s">
        <v>12382</v>
      </c>
      <c r="J18568" s="40"/>
    </row>
    <row r="18569" spans="1:10" ht="15" x14ac:dyDescent="0.2">
      <c r="A18569" s="734">
        <v>45335</v>
      </c>
      <c r="B18569" s="63" t="s">
        <v>103</v>
      </c>
      <c r="C18569" s="63" t="s">
        <v>103</v>
      </c>
      <c r="D18569" s="183" t="s">
        <v>12506</v>
      </c>
      <c r="E18569" s="126">
        <v>4660</v>
      </c>
      <c r="F18569" s="126"/>
      <c r="G18569" s="126">
        <f t="shared" si="339"/>
        <v>-4660</v>
      </c>
      <c r="H18569" s="705" t="s">
        <v>12382</v>
      </c>
      <c r="J18569" s="40"/>
    </row>
    <row r="18570" spans="1:10" ht="15" x14ac:dyDescent="0.2">
      <c r="A18570" s="734">
        <v>45335</v>
      </c>
      <c r="B18570" s="63" t="s">
        <v>103</v>
      </c>
      <c r="C18570" s="63" t="s">
        <v>3470</v>
      </c>
      <c r="D18570" s="183" t="s">
        <v>12511</v>
      </c>
      <c r="E18570" s="126">
        <v>7500</v>
      </c>
      <c r="F18570" s="126"/>
      <c r="G18570" s="126">
        <f t="shared" si="339"/>
        <v>-7500</v>
      </c>
      <c r="H18570" s="705" t="s">
        <v>12382</v>
      </c>
      <c r="J18570" s="40"/>
    </row>
    <row r="18571" spans="1:10" ht="15" x14ac:dyDescent="0.2">
      <c r="A18571" s="734">
        <v>45335</v>
      </c>
      <c r="B18571" s="63" t="s">
        <v>103</v>
      </c>
      <c r="C18571" s="63" t="s">
        <v>103</v>
      </c>
      <c r="D18571" s="183" t="s">
        <v>8158</v>
      </c>
      <c r="E18571" s="126">
        <v>3000</v>
      </c>
      <c r="F18571" s="126"/>
      <c r="G18571" s="126">
        <f t="shared" si="339"/>
        <v>-3000</v>
      </c>
      <c r="H18571" s="705" t="s">
        <v>12382</v>
      </c>
      <c r="J18571" s="40"/>
    </row>
    <row r="18572" spans="1:10" ht="15" x14ac:dyDescent="0.2">
      <c r="A18572" s="734">
        <v>45335</v>
      </c>
      <c r="B18572" s="63" t="s">
        <v>11446</v>
      </c>
      <c r="C18572" s="63" t="s">
        <v>10993</v>
      </c>
      <c r="D18572" s="183" t="s">
        <v>12512</v>
      </c>
      <c r="E18572" s="126">
        <v>10900</v>
      </c>
      <c r="F18572" s="126"/>
      <c r="G18572" s="126">
        <f t="shared" si="339"/>
        <v>-10900</v>
      </c>
      <c r="H18572" s="705" t="s">
        <v>12382</v>
      </c>
      <c r="J18572" s="40"/>
    </row>
    <row r="18573" spans="1:10" ht="15" x14ac:dyDescent="0.2">
      <c r="A18573" s="734">
        <v>45335</v>
      </c>
      <c r="B18573" s="63" t="s">
        <v>12513</v>
      </c>
      <c r="C18573" s="63" t="s">
        <v>1198</v>
      </c>
      <c r="D18573" s="183" t="s">
        <v>12514</v>
      </c>
      <c r="E18573" s="126">
        <v>27500</v>
      </c>
      <c r="F18573" s="126"/>
      <c r="G18573" s="126">
        <f t="shared" ref="G18573:G18578" si="340">F18573-E18573</f>
        <v>-27500</v>
      </c>
      <c r="H18573" s="705" t="s">
        <v>12382</v>
      </c>
      <c r="J18573" s="40"/>
    </row>
    <row r="18574" spans="1:10" ht="15" x14ac:dyDescent="0.2">
      <c r="A18574" s="734">
        <v>45335</v>
      </c>
      <c r="B18574" s="63" t="s">
        <v>8559</v>
      </c>
      <c r="C18574" s="63" t="s">
        <v>5741</v>
      </c>
      <c r="D18574" s="183" t="s">
        <v>370</v>
      </c>
      <c r="E18574" s="126">
        <v>650</v>
      </c>
      <c r="F18574" s="126"/>
      <c r="G18574" s="126">
        <f t="shared" si="340"/>
        <v>-650</v>
      </c>
      <c r="H18574" s="705" t="s">
        <v>12382</v>
      </c>
      <c r="J18574" s="40"/>
    </row>
    <row r="18575" spans="1:10" ht="15" x14ac:dyDescent="0.2">
      <c r="A18575" s="734">
        <v>45335</v>
      </c>
      <c r="B18575" s="63" t="s">
        <v>103</v>
      </c>
      <c r="C18575" s="63" t="s">
        <v>286</v>
      </c>
      <c r="D18575" s="183" t="s">
        <v>3150</v>
      </c>
      <c r="E18575" s="126">
        <v>150</v>
      </c>
      <c r="F18575" s="126"/>
      <c r="G18575" s="126">
        <f t="shared" si="340"/>
        <v>-150</v>
      </c>
      <c r="H18575" s="705" t="s">
        <v>12382</v>
      </c>
      <c r="J18575" s="40"/>
    </row>
    <row r="18576" spans="1:10" ht="15" x14ac:dyDescent="0.2">
      <c r="A18576" s="734">
        <v>45335</v>
      </c>
      <c r="B18576" s="63" t="s">
        <v>12513</v>
      </c>
      <c r="C18576" s="63" t="s">
        <v>5741</v>
      </c>
      <c r="D18576" s="183" t="s">
        <v>12515</v>
      </c>
      <c r="E18576" s="126">
        <v>700</v>
      </c>
      <c r="F18576" s="126"/>
      <c r="G18576" s="126">
        <f t="shared" si="340"/>
        <v>-700</v>
      </c>
      <c r="H18576" s="705" t="s">
        <v>12382</v>
      </c>
      <c r="J18576" s="40"/>
    </row>
    <row r="18577" spans="1:10" ht="15" x14ac:dyDescent="0.2">
      <c r="A18577" s="734">
        <v>45335</v>
      </c>
      <c r="B18577" s="63" t="s">
        <v>10471</v>
      </c>
      <c r="C18577" s="63" t="s">
        <v>9460</v>
      </c>
      <c r="D18577" s="183" t="s">
        <v>11778</v>
      </c>
      <c r="E18577" s="126">
        <v>25000</v>
      </c>
      <c r="F18577" s="126"/>
      <c r="G18577" s="126">
        <f t="shared" si="340"/>
        <v>-25000</v>
      </c>
      <c r="H18577" s="705" t="s">
        <v>12382</v>
      </c>
      <c r="J18577" s="40"/>
    </row>
    <row r="18578" spans="1:10" ht="15" x14ac:dyDescent="0.2">
      <c r="A18578" s="734">
        <v>45335</v>
      </c>
      <c r="B18578" s="63" t="s">
        <v>10471</v>
      </c>
      <c r="C18578" s="63" t="s">
        <v>12440</v>
      </c>
      <c r="D18578" s="183" t="s">
        <v>12441</v>
      </c>
      <c r="E18578" s="126">
        <v>140000</v>
      </c>
      <c r="F18578" s="126"/>
      <c r="G18578" s="126">
        <f t="shared" si="340"/>
        <v>-140000</v>
      </c>
      <c r="H18578" s="705" t="s">
        <v>12382</v>
      </c>
      <c r="J18578" s="40"/>
    </row>
    <row r="18579" spans="1:10" ht="15" x14ac:dyDescent="0.2">
      <c r="A18579" s="734">
        <v>45336</v>
      </c>
      <c r="B18579" s="63" t="s">
        <v>25</v>
      </c>
      <c r="C18579" s="63" t="s">
        <v>4065</v>
      </c>
      <c r="D18579" s="183" t="s">
        <v>12516</v>
      </c>
      <c r="E18579" s="126">
        <v>2400</v>
      </c>
      <c r="F18579" s="126"/>
      <c r="G18579" s="126">
        <f t="shared" ref="G18579:G18588" si="341">F18579-E18579</f>
        <v>-2400</v>
      </c>
      <c r="H18579" s="705" t="s">
        <v>12382</v>
      </c>
      <c r="J18579" s="40"/>
    </row>
    <row r="18580" spans="1:10" ht="15" x14ac:dyDescent="0.2">
      <c r="A18580" s="734">
        <v>45336</v>
      </c>
      <c r="B18580" s="63" t="s">
        <v>8559</v>
      </c>
      <c r="C18580" s="63" t="s">
        <v>3104</v>
      </c>
      <c r="D18580" s="183" t="s">
        <v>12517</v>
      </c>
      <c r="E18580" s="126">
        <v>20000</v>
      </c>
      <c r="F18580" s="126"/>
      <c r="G18580" s="126">
        <f t="shared" si="341"/>
        <v>-20000</v>
      </c>
      <c r="H18580" s="705" t="s">
        <v>12382</v>
      </c>
      <c r="J18580" s="40"/>
    </row>
    <row r="18581" spans="1:10" ht="15" x14ac:dyDescent="0.2">
      <c r="A18581" s="734">
        <v>45336</v>
      </c>
      <c r="B18581" s="63" t="s">
        <v>10908</v>
      </c>
      <c r="C18581" s="63" t="s">
        <v>5741</v>
      </c>
      <c r="D18581" s="183" t="s">
        <v>370</v>
      </c>
      <c r="E18581" s="126">
        <v>600</v>
      </c>
      <c r="F18581" s="126"/>
      <c r="G18581" s="126">
        <f t="shared" si="341"/>
        <v>-600</v>
      </c>
      <c r="H18581" s="705" t="s">
        <v>12382</v>
      </c>
      <c r="J18581" s="40"/>
    </row>
    <row r="18582" spans="1:10" ht="15" x14ac:dyDescent="0.2">
      <c r="A18582" s="734">
        <v>45336</v>
      </c>
      <c r="B18582" s="63" t="s">
        <v>3945</v>
      </c>
      <c r="C18582" s="551" t="s">
        <v>3003</v>
      </c>
      <c r="D18582" s="740" t="s">
        <v>12519</v>
      </c>
      <c r="E18582" s="552">
        <v>35360</v>
      </c>
      <c r="F18582" s="126"/>
      <c r="G18582" s="126">
        <f t="shared" si="341"/>
        <v>-35360</v>
      </c>
      <c r="H18582" s="705" t="s">
        <v>12382</v>
      </c>
      <c r="J18582" s="40"/>
    </row>
    <row r="18583" spans="1:10" ht="15" x14ac:dyDescent="0.2">
      <c r="A18583" s="734">
        <v>45336</v>
      </c>
      <c r="B18583" s="63" t="s">
        <v>3946</v>
      </c>
      <c r="C18583" s="551" t="s">
        <v>3003</v>
      </c>
      <c r="D18583" s="740" t="s">
        <v>12519</v>
      </c>
      <c r="E18583" s="552">
        <v>32760</v>
      </c>
      <c r="F18583" s="126"/>
      <c r="G18583" s="126">
        <f t="shared" si="341"/>
        <v>-32760</v>
      </c>
      <c r="H18583" s="705" t="s">
        <v>12382</v>
      </c>
      <c r="J18583" s="40"/>
    </row>
    <row r="18584" spans="1:10" ht="15" x14ac:dyDescent="0.2">
      <c r="A18584" s="734">
        <v>45336</v>
      </c>
      <c r="B18584" s="63" t="s">
        <v>8559</v>
      </c>
      <c r="C18584" s="551" t="s">
        <v>3003</v>
      </c>
      <c r="D18584" s="740" t="s">
        <v>12519</v>
      </c>
      <c r="E18584" s="552">
        <v>145766</v>
      </c>
      <c r="F18584" s="126"/>
      <c r="G18584" s="126">
        <f t="shared" si="341"/>
        <v>-145766</v>
      </c>
      <c r="H18584" s="705" t="s">
        <v>12382</v>
      </c>
      <c r="J18584" s="40"/>
    </row>
    <row r="18585" spans="1:10" ht="15" x14ac:dyDescent="0.2">
      <c r="A18585" s="734">
        <v>45336</v>
      </c>
      <c r="B18585" s="63" t="s">
        <v>11635</v>
      </c>
      <c r="C18585" s="551" t="s">
        <v>3003</v>
      </c>
      <c r="D18585" s="740" t="s">
        <v>12519</v>
      </c>
      <c r="E18585" s="552">
        <v>508379</v>
      </c>
      <c r="F18585" s="126"/>
      <c r="G18585" s="126">
        <f t="shared" si="341"/>
        <v>-508379</v>
      </c>
      <c r="H18585" s="705" t="s">
        <v>12382</v>
      </c>
      <c r="J18585" s="40"/>
    </row>
    <row r="18586" spans="1:10" ht="15" x14ac:dyDescent="0.2">
      <c r="A18586" s="734">
        <v>45336</v>
      </c>
      <c r="B18586" s="63" t="s">
        <v>11897</v>
      </c>
      <c r="C18586" s="63" t="s">
        <v>8394</v>
      </c>
      <c r="D18586" s="183" t="s">
        <v>12320</v>
      </c>
      <c r="E18586" s="126">
        <v>1000000</v>
      </c>
      <c r="F18586" s="126"/>
      <c r="G18586" s="126">
        <f t="shared" si="341"/>
        <v>-1000000</v>
      </c>
      <c r="H18586" s="705" t="s">
        <v>12382</v>
      </c>
      <c r="J18586" s="40"/>
    </row>
    <row r="18587" spans="1:10" ht="15" x14ac:dyDescent="0.2">
      <c r="A18587" s="734">
        <v>45336</v>
      </c>
      <c r="B18587" s="63" t="s">
        <v>10232</v>
      </c>
      <c r="C18587" s="63" t="s">
        <v>11752</v>
      </c>
      <c r="D18587" s="183" t="s">
        <v>11171</v>
      </c>
      <c r="E18587" s="126">
        <v>500000</v>
      </c>
      <c r="F18587" s="126"/>
      <c r="G18587" s="126">
        <f t="shared" si="341"/>
        <v>-500000</v>
      </c>
      <c r="H18587" s="705" t="s">
        <v>12382</v>
      </c>
      <c r="J18587" s="40"/>
    </row>
    <row r="18588" spans="1:10" ht="15" x14ac:dyDescent="0.2">
      <c r="A18588" s="734">
        <v>45336</v>
      </c>
      <c r="B18588" s="63" t="s">
        <v>11135</v>
      </c>
      <c r="C18588" s="63" t="s">
        <v>12520</v>
      </c>
      <c r="D18588" s="183" t="s">
        <v>11171</v>
      </c>
      <c r="E18588" s="126">
        <v>500000</v>
      </c>
      <c r="F18588" s="126"/>
      <c r="G18588" s="126">
        <f t="shared" si="341"/>
        <v>-500000</v>
      </c>
      <c r="H18588" s="705" t="s">
        <v>12382</v>
      </c>
      <c r="J18588" s="40"/>
    </row>
    <row r="18589" spans="1:10" ht="15" x14ac:dyDescent="0.2">
      <c r="A18589" s="734">
        <v>45337</v>
      </c>
      <c r="B18589" s="63" t="s">
        <v>11089</v>
      </c>
      <c r="C18589" s="63" t="s">
        <v>11975</v>
      </c>
      <c r="D18589" s="183" t="s">
        <v>12521</v>
      </c>
      <c r="E18589" s="126">
        <v>10000</v>
      </c>
      <c r="F18589" s="126"/>
      <c r="G18589" s="126">
        <f t="shared" ref="G18589:G18590" si="342">F18589-E18589</f>
        <v>-10000</v>
      </c>
      <c r="H18589" s="705" t="s">
        <v>12382</v>
      </c>
      <c r="J18589" s="40"/>
    </row>
    <row r="18590" spans="1:10" ht="15" x14ac:dyDescent="0.2">
      <c r="A18590" s="734">
        <v>45337</v>
      </c>
      <c r="B18590" s="63" t="s">
        <v>11089</v>
      </c>
      <c r="C18590" s="63" t="s">
        <v>392</v>
      </c>
      <c r="D18590" s="183" t="s">
        <v>7649</v>
      </c>
      <c r="E18590" s="126">
        <v>2000</v>
      </c>
      <c r="F18590" s="126"/>
      <c r="G18590" s="126">
        <f t="shared" si="342"/>
        <v>-2000</v>
      </c>
      <c r="H18590" s="705" t="s">
        <v>12382</v>
      </c>
      <c r="J18590" s="40"/>
    </row>
    <row r="18591" spans="1:10" ht="15" x14ac:dyDescent="0.2">
      <c r="A18591" s="734">
        <v>45338</v>
      </c>
      <c r="B18591" s="63" t="s">
        <v>11089</v>
      </c>
      <c r="C18591" s="63" t="s">
        <v>1063</v>
      </c>
      <c r="D18591" s="183" t="s">
        <v>12522</v>
      </c>
      <c r="E18591" s="126">
        <v>4800</v>
      </c>
      <c r="F18591" s="126"/>
      <c r="G18591" s="126">
        <f t="shared" ref="G18591:G18592" si="343">F18591-E18591</f>
        <v>-4800</v>
      </c>
      <c r="H18591" s="705" t="s">
        <v>12382</v>
      </c>
      <c r="J18591" s="40"/>
    </row>
    <row r="18592" spans="1:10" ht="15" x14ac:dyDescent="0.2">
      <c r="A18592" s="734">
        <v>45338</v>
      </c>
      <c r="B18592" s="63" t="s">
        <v>10908</v>
      </c>
      <c r="C18592" s="63" t="s">
        <v>10993</v>
      </c>
      <c r="D18592" s="183" t="s">
        <v>12523</v>
      </c>
      <c r="E18592" s="126">
        <v>9000</v>
      </c>
      <c r="F18592" s="126"/>
      <c r="G18592" s="126">
        <f t="shared" si="343"/>
        <v>-9000</v>
      </c>
      <c r="H18592" s="705" t="s">
        <v>12382</v>
      </c>
      <c r="J18592" s="40"/>
    </row>
    <row r="18593" spans="1:10" ht="15" x14ac:dyDescent="0.2">
      <c r="A18593" s="734">
        <v>45338</v>
      </c>
      <c r="B18593" s="63" t="s">
        <v>11089</v>
      </c>
      <c r="C18593" s="63" t="s">
        <v>5741</v>
      </c>
      <c r="D18593" s="183" t="s">
        <v>12528</v>
      </c>
      <c r="E18593" s="126">
        <v>4000</v>
      </c>
      <c r="F18593" s="126"/>
      <c r="G18593" s="126">
        <f t="shared" ref="G18593:G18601" si="344">F18593-E18593</f>
        <v>-4000</v>
      </c>
      <c r="H18593" s="705" t="s">
        <v>12382</v>
      </c>
      <c r="J18593" s="40"/>
    </row>
    <row r="18594" spans="1:10" ht="15" x14ac:dyDescent="0.2">
      <c r="A18594" s="734">
        <v>45338</v>
      </c>
      <c r="B18594" s="63" t="s">
        <v>12207</v>
      </c>
      <c r="C18594" s="63" t="s">
        <v>12529</v>
      </c>
      <c r="D18594" s="183" t="s">
        <v>12530</v>
      </c>
      <c r="E18594" s="126">
        <v>9880</v>
      </c>
      <c r="F18594" s="126"/>
      <c r="G18594" s="126">
        <f t="shared" si="344"/>
        <v>-9880</v>
      </c>
      <c r="H18594" s="705" t="s">
        <v>12382</v>
      </c>
      <c r="J18594" s="40"/>
    </row>
    <row r="18595" spans="1:10" ht="15" x14ac:dyDescent="0.2">
      <c r="A18595" s="734">
        <v>45338</v>
      </c>
      <c r="B18595" s="63" t="s">
        <v>103</v>
      </c>
      <c r="C18595" s="63" t="s">
        <v>103</v>
      </c>
      <c r="D18595" s="183" t="s">
        <v>12531</v>
      </c>
      <c r="E18595" s="126">
        <v>17700</v>
      </c>
      <c r="F18595" s="126"/>
      <c r="G18595" s="126">
        <f t="shared" si="344"/>
        <v>-17700</v>
      </c>
      <c r="H18595" s="705" t="s">
        <v>12382</v>
      </c>
      <c r="J18595" s="40"/>
    </row>
    <row r="18596" spans="1:10" ht="15" x14ac:dyDescent="0.2">
      <c r="A18596" s="734">
        <v>45338</v>
      </c>
      <c r="B18596" s="63" t="s">
        <v>12368</v>
      </c>
      <c r="C18596" s="63" t="s">
        <v>5741</v>
      </c>
      <c r="D18596" s="183" t="s">
        <v>12532</v>
      </c>
      <c r="E18596" s="126">
        <v>700</v>
      </c>
      <c r="F18596" s="126"/>
      <c r="G18596" s="126">
        <f t="shared" si="344"/>
        <v>-700</v>
      </c>
      <c r="H18596" s="705" t="s">
        <v>12382</v>
      </c>
      <c r="J18596" s="40"/>
    </row>
    <row r="18597" spans="1:10" ht="15" x14ac:dyDescent="0.2">
      <c r="A18597" s="734">
        <v>45338</v>
      </c>
      <c r="B18597" s="63" t="s">
        <v>11897</v>
      </c>
      <c r="C18597" s="63" t="s">
        <v>10993</v>
      </c>
      <c r="D18597" s="183" t="s">
        <v>12533</v>
      </c>
      <c r="E18597" s="126">
        <v>3000</v>
      </c>
      <c r="F18597" s="126"/>
      <c r="G18597" s="126">
        <f t="shared" si="344"/>
        <v>-3000</v>
      </c>
      <c r="H18597" s="705" t="s">
        <v>12382</v>
      </c>
      <c r="J18597" s="40"/>
    </row>
    <row r="18598" spans="1:10" ht="15" x14ac:dyDescent="0.2">
      <c r="A18598" s="734">
        <v>45338</v>
      </c>
      <c r="B18598" s="63" t="s">
        <v>10908</v>
      </c>
      <c r="C18598" s="63" t="s">
        <v>5741</v>
      </c>
      <c r="D18598" s="183" t="s">
        <v>370</v>
      </c>
      <c r="E18598" s="126">
        <v>3000</v>
      </c>
      <c r="F18598" s="126"/>
      <c r="G18598" s="126">
        <f t="shared" si="344"/>
        <v>-3000</v>
      </c>
      <c r="H18598" s="705" t="s">
        <v>12382</v>
      </c>
      <c r="J18598" s="40"/>
    </row>
    <row r="18599" spans="1:10" ht="15" x14ac:dyDescent="0.2">
      <c r="A18599" s="734">
        <v>45338</v>
      </c>
      <c r="B18599" s="63" t="s">
        <v>103</v>
      </c>
      <c r="C18599" s="63" t="s">
        <v>392</v>
      </c>
      <c r="D18599" s="183" t="s">
        <v>12534</v>
      </c>
      <c r="E18599" s="126">
        <v>2250</v>
      </c>
      <c r="F18599" s="126"/>
      <c r="G18599" s="126">
        <f t="shared" si="344"/>
        <v>-2250</v>
      </c>
      <c r="H18599" s="705" t="s">
        <v>12382</v>
      </c>
      <c r="J18599" s="40"/>
    </row>
    <row r="18600" spans="1:10" ht="15" x14ac:dyDescent="0.2">
      <c r="A18600" s="734">
        <v>45338</v>
      </c>
      <c r="B18600" s="63" t="s">
        <v>12535</v>
      </c>
      <c r="C18600" s="63" t="s">
        <v>10993</v>
      </c>
      <c r="D18600" s="183" t="s">
        <v>12536</v>
      </c>
      <c r="E18600" s="126">
        <v>17400</v>
      </c>
      <c r="F18600" s="126"/>
      <c r="G18600" s="126">
        <f t="shared" si="344"/>
        <v>-17400</v>
      </c>
      <c r="H18600" s="705" t="s">
        <v>12382</v>
      </c>
      <c r="J18600" s="40"/>
    </row>
    <row r="18601" spans="1:10" ht="15" x14ac:dyDescent="0.2">
      <c r="A18601" s="734">
        <v>45338</v>
      </c>
      <c r="B18601" s="63" t="s">
        <v>10151</v>
      </c>
      <c r="C18601" s="63" t="s">
        <v>392</v>
      </c>
      <c r="D18601" s="183" t="s">
        <v>12537</v>
      </c>
      <c r="E18601" s="126">
        <v>50000</v>
      </c>
      <c r="F18601" s="126"/>
      <c r="G18601" s="126">
        <f t="shared" si="344"/>
        <v>-50000</v>
      </c>
      <c r="H18601" s="705" t="s">
        <v>12382</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12382</v>
      </c>
      <c r="J18602" s="40"/>
    </row>
    <row r="18603" spans="1:10" ht="15" x14ac:dyDescent="0.2">
      <c r="A18603" s="734">
        <v>45339</v>
      </c>
      <c r="B18603" s="63" t="s">
        <v>3946</v>
      </c>
      <c r="C18603" s="63" t="s">
        <v>5741</v>
      </c>
      <c r="D18603" s="183" t="s">
        <v>12539</v>
      </c>
      <c r="E18603" s="126">
        <v>5000</v>
      </c>
      <c r="F18603" s="126"/>
      <c r="G18603" s="126">
        <f t="shared" si="345"/>
        <v>-5000</v>
      </c>
      <c r="H18603" s="705" t="s">
        <v>12382</v>
      </c>
      <c r="J18603" s="40"/>
    </row>
    <row r="18604" spans="1:10" ht="15" x14ac:dyDescent="0.2">
      <c r="A18604" s="734">
        <v>45339</v>
      </c>
      <c r="B18604" s="63" t="s">
        <v>3946</v>
      </c>
      <c r="C18604" s="63" t="s">
        <v>286</v>
      </c>
      <c r="D18604" s="183" t="s">
        <v>11383</v>
      </c>
      <c r="E18604" s="126">
        <v>500</v>
      </c>
      <c r="F18604" s="126"/>
      <c r="G18604" s="126">
        <f t="shared" si="345"/>
        <v>-500</v>
      </c>
      <c r="H18604" s="705" t="s">
        <v>12382</v>
      </c>
      <c r="J18604" s="40"/>
    </row>
    <row r="18605" spans="1:10" ht="15" x14ac:dyDescent="0.2">
      <c r="A18605" s="734">
        <v>45339</v>
      </c>
      <c r="B18605" s="63" t="s">
        <v>3946</v>
      </c>
      <c r="C18605" s="63" t="s">
        <v>10993</v>
      </c>
      <c r="D18605" s="183" t="s">
        <v>12540</v>
      </c>
      <c r="E18605" s="126">
        <v>800</v>
      </c>
      <c r="F18605" s="126"/>
      <c r="G18605" s="126">
        <f t="shared" si="345"/>
        <v>-800</v>
      </c>
      <c r="H18605" s="705" t="s">
        <v>12382</v>
      </c>
      <c r="J18605" s="40"/>
    </row>
    <row r="18606" spans="1:10" ht="15" x14ac:dyDescent="0.2">
      <c r="A18606" s="734">
        <v>45339</v>
      </c>
      <c r="B18606" s="63" t="s">
        <v>8559</v>
      </c>
      <c r="C18606" s="63" t="s">
        <v>11633</v>
      </c>
      <c r="D18606" s="183" t="s">
        <v>12446</v>
      </c>
      <c r="E18606" s="126">
        <v>12000</v>
      </c>
      <c r="F18606" s="126"/>
      <c r="G18606" s="126">
        <f t="shared" si="345"/>
        <v>-12000</v>
      </c>
      <c r="H18606" s="705" t="s">
        <v>12382</v>
      </c>
      <c r="J18606" s="40"/>
    </row>
    <row r="18607" spans="1:10" ht="15" x14ac:dyDescent="0.2">
      <c r="A18607" s="734">
        <v>45339</v>
      </c>
      <c r="B18607" s="63" t="s">
        <v>8559</v>
      </c>
      <c r="C18607" s="63" t="s">
        <v>10993</v>
      </c>
      <c r="D18607" s="183" t="s">
        <v>12541</v>
      </c>
      <c r="E18607" s="126">
        <v>1130</v>
      </c>
      <c r="F18607" s="126"/>
      <c r="G18607" s="126">
        <f t="shared" si="345"/>
        <v>-1130</v>
      </c>
      <c r="H18607" s="705" t="s">
        <v>12382</v>
      </c>
      <c r="J18607" s="40"/>
    </row>
    <row r="18608" spans="1:10" ht="15" x14ac:dyDescent="0.2">
      <c r="A18608" s="734">
        <v>45339</v>
      </c>
      <c r="B18608" s="63" t="s">
        <v>12368</v>
      </c>
      <c r="C18608" s="63" t="s">
        <v>12542</v>
      </c>
      <c r="D18608" s="183" t="s">
        <v>12543</v>
      </c>
      <c r="E18608" s="126">
        <v>12000</v>
      </c>
      <c r="F18608" s="126"/>
      <c r="G18608" s="126">
        <f t="shared" si="345"/>
        <v>-12000</v>
      </c>
      <c r="H18608" s="705" t="s">
        <v>12382</v>
      </c>
      <c r="J18608" s="40"/>
    </row>
    <row r="18609" spans="1:10" ht="15" x14ac:dyDescent="0.2">
      <c r="A18609" s="734">
        <v>45339</v>
      </c>
      <c r="B18609" s="63" t="s">
        <v>8559</v>
      </c>
      <c r="C18609" s="63" t="s">
        <v>5741</v>
      </c>
      <c r="D18609" s="183" t="s">
        <v>370</v>
      </c>
      <c r="E18609" s="126">
        <v>2000</v>
      </c>
      <c r="F18609" s="126"/>
      <c r="G18609" s="126">
        <f t="shared" si="345"/>
        <v>-2000</v>
      </c>
      <c r="H18609" s="705" t="s">
        <v>12382</v>
      </c>
      <c r="J18609" s="40"/>
    </row>
    <row r="18610" spans="1:10" ht="15" x14ac:dyDescent="0.2">
      <c r="A18610" s="734">
        <v>45339</v>
      </c>
      <c r="B18610" s="63" t="s">
        <v>8559</v>
      </c>
      <c r="C18610" s="63" t="s">
        <v>12542</v>
      </c>
      <c r="D18610" s="183" t="s">
        <v>12543</v>
      </c>
      <c r="E18610" s="126">
        <v>13000</v>
      </c>
      <c r="F18610" s="126"/>
      <c r="G18610" s="126">
        <f t="shared" si="345"/>
        <v>-13000</v>
      </c>
      <c r="H18610" s="705" t="s">
        <v>12382</v>
      </c>
      <c r="J18610" s="40"/>
    </row>
    <row r="18611" spans="1:10" ht="15" x14ac:dyDescent="0.2">
      <c r="A18611" s="734">
        <v>45339</v>
      </c>
      <c r="B18611" s="63" t="s">
        <v>11897</v>
      </c>
      <c r="C18611" s="63" t="s">
        <v>5741</v>
      </c>
      <c r="D18611" s="183" t="s">
        <v>12544</v>
      </c>
      <c r="E18611" s="126">
        <v>3000</v>
      </c>
      <c r="F18611" s="126"/>
      <c r="G18611" s="126">
        <f t="shared" si="345"/>
        <v>-3000</v>
      </c>
      <c r="H18611" s="705" t="s">
        <v>12382</v>
      </c>
      <c r="J18611" s="40"/>
    </row>
    <row r="18612" spans="1:10" ht="15" x14ac:dyDescent="0.2">
      <c r="A18612" s="734">
        <v>45339</v>
      </c>
      <c r="B18612" s="63" t="s">
        <v>11897</v>
      </c>
      <c r="C18612" s="63" t="s">
        <v>5741</v>
      </c>
      <c r="D18612" s="183" t="s">
        <v>11904</v>
      </c>
      <c r="E18612" s="126">
        <v>2700</v>
      </c>
      <c r="F18612" s="126"/>
      <c r="G18612" s="126">
        <f t="shared" si="345"/>
        <v>-2700</v>
      </c>
      <c r="H18612" s="705" t="s">
        <v>12382</v>
      </c>
      <c r="J18612" s="40"/>
    </row>
    <row r="18613" spans="1:10" ht="15" x14ac:dyDescent="0.2">
      <c r="A18613" s="734">
        <v>45339</v>
      </c>
      <c r="B18613" s="63" t="s">
        <v>103</v>
      </c>
      <c r="C18613" s="63" t="s">
        <v>286</v>
      </c>
      <c r="D18613" s="183" t="s">
        <v>8663</v>
      </c>
      <c r="E18613" s="126">
        <v>750</v>
      </c>
      <c r="F18613" s="126"/>
      <c r="G18613" s="126">
        <f t="shared" si="345"/>
        <v>-750</v>
      </c>
      <c r="H18613" s="705" t="s">
        <v>12382</v>
      </c>
      <c r="J18613" s="40"/>
    </row>
    <row r="18614" spans="1:10" ht="15" x14ac:dyDescent="0.2">
      <c r="A18614" s="734">
        <v>45339</v>
      </c>
      <c r="B18614" s="63" t="s">
        <v>25</v>
      </c>
      <c r="C18614" s="63" t="s">
        <v>8150</v>
      </c>
      <c r="D18614" s="183" t="s">
        <v>6343</v>
      </c>
      <c r="E18614" s="126">
        <v>3635</v>
      </c>
      <c r="F18614" s="126"/>
      <c r="G18614" s="126">
        <f t="shared" si="345"/>
        <v>-3635</v>
      </c>
      <c r="H18614" s="705" t="s">
        <v>12382</v>
      </c>
      <c r="J18614" s="40"/>
    </row>
    <row r="18615" spans="1:10" ht="15" x14ac:dyDescent="0.2">
      <c r="A18615" s="734">
        <v>45339</v>
      </c>
      <c r="B18615" s="63" t="s">
        <v>103</v>
      </c>
      <c r="C18615" s="63" t="s">
        <v>8150</v>
      </c>
      <c r="D18615" s="183" t="s">
        <v>6343</v>
      </c>
      <c r="E18615" s="126">
        <v>9800</v>
      </c>
      <c r="F18615" s="126"/>
      <c r="G18615" s="126">
        <f t="shared" si="345"/>
        <v>-9800</v>
      </c>
      <c r="H18615" s="705" t="s">
        <v>12382</v>
      </c>
      <c r="J18615" s="40"/>
    </row>
    <row r="18616" spans="1:10" ht="15" x14ac:dyDescent="0.2">
      <c r="A18616" s="734">
        <v>45339</v>
      </c>
      <c r="B18616" s="63" t="s">
        <v>11093</v>
      </c>
      <c r="C18616" s="63" t="s">
        <v>5741</v>
      </c>
      <c r="D18616" s="183" t="s">
        <v>370</v>
      </c>
      <c r="E18616" s="126">
        <v>1200</v>
      </c>
      <c r="F18616" s="126"/>
      <c r="G18616" s="126">
        <f t="shared" si="345"/>
        <v>-1200</v>
      </c>
      <c r="H18616" s="705" t="s">
        <v>12382</v>
      </c>
      <c r="J18616" s="40"/>
    </row>
    <row r="18617" spans="1:10" ht="15" x14ac:dyDescent="0.2">
      <c r="A18617" s="734">
        <v>45339</v>
      </c>
      <c r="B18617" s="63" t="s">
        <v>11897</v>
      </c>
      <c r="C18617" s="63" t="s">
        <v>11386</v>
      </c>
      <c r="D18617" s="183" t="s">
        <v>12546</v>
      </c>
      <c r="E18617" s="126">
        <v>100000</v>
      </c>
      <c r="F18617" s="126"/>
      <c r="G18617" s="126">
        <f t="shared" ref="G18617:G18618" si="346">F18617-E18617</f>
        <v>-100000</v>
      </c>
      <c r="H18617" s="705" t="s">
        <v>12382</v>
      </c>
      <c r="J18617" s="40"/>
    </row>
    <row r="18618" spans="1:10" ht="15" x14ac:dyDescent="0.2">
      <c r="A18618" s="734">
        <v>45339</v>
      </c>
      <c r="B18618" s="63" t="s">
        <v>11897</v>
      </c>
      <c r="C18618" s="63" t="s">
        <v>12027</v>
      </c>
      <c r="D18618" s="183" t="s">
        <v>12545</v>
      </c>
      <c r="E18618" s="126">
        <v>400000</v>
      </c>
      <c r="F18618" s="126"/>
      <c r="G18618" s="126">
        <f t="shared" si="346"/>
        <v>-400000</v>
      </c>
      <c r="H18618" s="705" t="s">
        <v>12382</v>
      </c>
      <c r="J18618" s="40"/>
    </row>
    <row r="18619" spans="1:10" ht="15" x14ac:dyDescent="0.2">
      <c r="A18619" s="734">
        <v>45339</v>
      </c>
      <c r="B18619" s="63" t="s">
        <v>11089</v>
      </c>
      <c r="C18619" s="63" t="s">
        <v>1198</v>
      </c>
      <c r="D18619" s="183" t="s">
        <v>12547</v>
      </c>
      <c r="E18619" s="126">
        <v>480000</v>
      </c>
      <c r="F18619" s="126"/>
      <c r="G18619" s="126">
        <f t="shared" ref="G18619:G18620" si="347">F18619-E18619</f>
        <v>-480000</v>
      </c>
      <c r="H18619" s="705" t="s">
        <v>12382</v>
      </c>
      <c r="J18619" s="40"/>
    </row>
    <row r="18620" spans="1:10" ht="15" x14ac:dyDescent="0.2">
      <c r="A18620" s="734">
        <v>45339</v>
      </c>
      <c r="B18620" s="63" t="s">
        <v>11089</v>
      </c>
      <c r="C18620" s="63" t="s">
        <v>1198</v>
      </c>
      <c r="D18620" s="183" t="s">
        <v>12547</v>
      </c>
      <c r="E18620" s="126">
        <v>370000</v>
      </c>
      <c r="F18620" s="126"/>
      <c r="G18620" s="126">
        <f t="shared" si="347"/>
        <v>-370000</v>
      </c>
      <c r="H18620" s="705" t="s">
        <v>12382</v>
      </c>
      <c r="J18620" s="40"/>
    </row>
    <row r="18621" spans="1:10" ht="15" x14ac:dyDescent="0.2">
      <c r="A18621" s="734">
        <v>45339</v>
      </c>
      <c r="B18621" s="63" t="s">
        <v>11089</v>
      </c>
      <c r="C18621" s="63" t="s">
        <v>1198</v>
      </c>
      <c r="D18621" s="183" t="s">
        <v>12548</v>
      </c>
      <c r="E18621" s="126">
        <v>704800</v>
      </c>
      <c r="F18621" s="126"/>
      <c r="G18621" s="126">
        <f t="shared" ref="G18621:G18622" si="348">F18621-E18621</f>
        <v>-704800</v>
      </c>
      <c r="H18621" s="705" t="s">
        <v>12382</v>
      </c>
      <c r="J18621" s="40"/>
    </row>
    <row r="18622" spans="1:10" ht="15" x14ac:dyDescent="0.2">
      <c r="A18622" s="734">
        <v>45339</v>
      </c>
      <c r="B18622" s="63" t="s">
        <v>12629</v>
      </c>
      <c r="C18622" s="63" t="s">
        <v>12549</v>
      </c>
      <c r="D18622" s="183" t="s">
        <v>12550</v>
      </c>
      <c r="E18622" s="126">
        <v>40000</v>
      </c>
      <c r="F18622" s="126"/>
      <c r="G18622" s="126">
        <f t="shared" si="348"/>
        <v>-40000</v>
      </c>
      <c r="H18622" s="705" t="s">
        <v>12382</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12382</v>
      </c>
      <c r="J18623" s="40"/>
    </row>
    <row r="18624" spans="1:10" ht="15" x14ac:dyDescent="0.2">
      <c r="A18624" s="734">
        <v>45341</v>
      </c>
      <c r="B18624" s="63" t="s">
        <v>11093</v>
      </c>
      <c r="C18624" s="63" t="s">
        <v>392</v>
      </c>
      <c r="D18624" s="183" t="s">
        <v>12551</v>
      </c>
      <c r="E18624" s="126">
        <v>7000</v>
      </c>
      <c r="F18624" s="126"/>
      <c r="G18624" s="126">
        <f t="shared" si="349"/>
        <v>-7000</v>
      </c>
      <c r="H18624" s="705" t="s">
        <v>12382</v>
      </c>
      <c r="J18624" s="40"/>
    </row>
    <row r="18625" spans="1:10" ht="15" x14ac:dyDescent="0.2">
      <c r="A18625" s="734">
        <v>45341</v>
      </c>
      <c r="B18625" s="63" t="s">
        <v>103</v>
      </c>
      <c r="C18625" s="63" t="s">
        <v>103</v>
      </c>
      <c r="D18625" s="183" t="s">
        <v>8158</v>
      </c>
      <c r="E18625" s="126">
        <v>1200</v>
      </c>
      <c r="F18625" s="126"/>
      <c r="G18625" s="126">
        <f t="shared" si="349"/>
        <v>-1200</v>
      </c>
      <c r="H18625" s="705" t="s">
        <v>12382</v>
      </c>
      <c r="J18625" s="40"/>
    </row>
    <row r="18626" spans="1:10" ht="15" x14ac:dyDescent="0.2">
      <c r="A18626" s="734">
        <v>45341</v>
      </c>
      <c r="B18626" s="63" t="s">
        <v>12207</v>
      </c>
      <c r="C18626" s="63" t="s">
        <v>11725</v>
      </c>
      <c r="D18626" s="183" t="s">
        <v>12552</v>
      </c>
      <c r="E18626" s="126">
        <v>20180</v>
      </c>
      <c r="F18626" s="126"/>
      <c r="G18626" s="126">
        <f t="shared" ref="G18626:G18634" si="350">F18626-E18626</f>
        <v>-20180</v>
      </c>
      <c r="H18626" s="705" t="s">
        <v>12382</v>
      </c>
      <c r="J18626" s="40"/>
    </row>
    <row r="18627" spans="1:10" ht="15" x14ac:dyDescent="0.2">
      <c r="A18627" s="734">
        <v>45341</v>
      </c>
      <c r="B18627" s="63" t="s">
        <v>11897</v>
      </c>
      <c r="C18627" s="63" t="s">
        <v>11536</v>
      </c>
      <c r="D18627" s="183" t="s">
        <v>12553</v>
      </c>
      <c r="E18627" s="126">
        <v>300000</v>
      </c>
      <c r="F18627" s="126"/>
      <c r="G18627" s="126">
        <f t="shared" si="350"/>
        <v>-300000</v>
      </c>
      <c r="H18627" s="705" t="s">
        <v>12382</v>
      </c>
      <c r="J18627" s="40"/>
    </row>
    <row r="18628" spans="1:10" ht="15" x14ac:dyDescent="0.2">
      <c r="A18628" s="734">
        <v>45341</v>
      </c>
      <c r="B18628" s="63" t="s">
        <v>11093</v>
      </c>
      <c r="C18628" s="551" t="s">
        <v>11752</v>
      </c>
      <c r="D18628" s="740" t="s">
        <v>12554</v>
      </c>
      <c r="E18628" s="552">
        <v>100000</v>
      </c>
      <c r="F18628" s="126"/>
      <c r="G18628" s="126">
        <f t="shared" si="350"/>
        <v>-100000</v>
      </c>
      <c r="H18628" s="705" t="s">
        <v>12382</v>
      </c>
      <c r="J18628" s="40"/>
    </row>
    <row r="18629" spans="1:10" ht="15" x14ac:dyDescent="0.2">
      <c r="A18629" s="734">
        <v>45341</v>
      </c>
      <c r="B18629" s="63" t="s">
        <v>10232</v>
      </c>
      <c r="C18629" s="551" t="s">
        <v>11752</v>
      </c>
      <c r="D18629" s="740" t="s">
        <v>12554</v>
      </c>
      <c r="E18629" s="552">
        <v>528670</v>
      </c>
      <c r="F18629" s="126"/>
      <c r="G18629" s="126">
        <f t="shared" si="350"/>
        <v>-528670</v>
      </c>
      <c r="H18629" s="705" t="s">
        <v>12382</v>
      </c>
      <c r="J18629" s="40"/>
    </row>
    <row r="18630" spans="1:10" ht="15" x14ac:dyDescent="0.2">
      <c r="A18630" s="734">
        <v>45341</v>
      </c>
      <c r="B18630" s="63" t="s">
        <v>11897</v>
      </c>
      <c r="C18630" s="63" t="s">
        <v>10993</v>
      </c>
      <c r="D18630" s="183" t="s">
        <v>12555</v>
      </c>
      <c r="E18630" s="126">
        <v>196890</v>
      </c>
      <c r="F18630" s="126"/>
      <c r="G18630" s="126">
        <f t="shared" si="350"/>
        <v>-196890</v>
      </c>
      <c r="H18630" s="705" t="s">
        <v>12382</v>
      </c>
      <c r="J18630" s="40"/>
    </row>
    <row r="18631" spans="1:10" ht="15" x14ac:dyDescent="0.2">
      <c r="A18631" s="734">
        <v>45341</v>
      </c>
      <c r="B18631" s="63" t="s">
        <v>11897</v>
      </c>
      <c r="C18631" s="63" t="s">
        <v>10993</v>
      </c>
      <c r="D18631" s="183" t="s">
        <v>12556</v>
      </c>
      <c r="E18631" s="126">
        <v>74950</v>
      </c>
      <c r="F18631" s="126"/>
      <c r="G18631" s="126">
        <f t="shared" si="350"/>
        <v>-74950</v>
      </c>
      <c r="H18631" s="705" t="s">
        <v>12382</v>
      </c>
      <c r="J18631" s="40"/>
    </row>
    <row r="18632" spans="1:10" ht="15" x14ac:dyDescent="0.2">
      <c r="A18632" s="734">
        <v>45341</v>
      </c>
      <c r="B18632" s="63" t="s">
        <v>11135</v>
      </c>
      <c r="C18632" s="551" t="s">
        <v>10993</v>
      </c>
      <c r="D18632" s="740" t="s">
        <v>12557</v>
      </c>
      <c r="E18632" s="552">
        <v>80000</v>
      </c>
      <c r="F18632" s="126"/>
      <c r="G18632" s="126">
        <f t="shared" si="350"/>
        <v>-80000</v>
      </c>
      <c r="H18632" s="705" t="s">
        <v>12382</v>
      </c>
      <c r="J18632" s="40"/>
    </row>
    <row r="18633" spans="1:10" ht="15" x14ac:dyDescent="0.2">
      <c r="A18633" s="734">
        <v>45341</v>
      </c>
      <c r="B18633" s="63" t="s">
        <v>11897</v>
      </c>
      <c r="C18633" s="551" t="s">
        <v>10993</v>
      </c>
      <c r="D18633" s="740" t="s">
        <v>12557</v>
      </c>
      <c r="E18633" s="552">
        <v>224620</v>
      </c>
      <c r="F18633" s="126"/>
      <c r="G18633" s="126">
        <f t="shared" si="350"/>
        <v>-224620</v>
      </c>
      <c r="H18633" s="705" t="s">
        <v>12382</v>
      </c>
      <c r="J18633" s="40"/>
    </row>
    <row r="18634" spans="1:10" ht="15" x14ac:dyDescent="0.2">
      <c r="A18634" s="734">
        <v>45341</v>
      </c>
      <c r="B18634" s="63" t="s">
        <v>10908</v>
      </c>
      <c r="C18634" s="63" t="s">
        <v>7223</v>
      </c>
      <c r="D18634" s="183" t="s">
        <v>10721</v>
      </c>
      <c r="E18634" s="126">
        <v>300000</v>
      </c>
      <c r="F18634" s="126"/>
      <c r="G18634" s="126">
        <f t="shared" si="350"/>
        <v>-300000</v>
      </c>
      <c r="H18634" s="705" t="s">
        <v>12382</v>
      </c>
      <c r="J18634" s="40"/>
    </row>
    <row r="18635" spans="1:10" ht="15" x14ac:dyDescent="0.2">
      <c r="A18635" s="734">
        <v>45342</v>
      </c>
      <c r="B18635" s="63" t="s">
        <v>12428</v>
      </c>
      <c r="C18635" s="63" t="s">
        <v>10993</v>
      </c>
      <c r="D18635" s="183" t="s">
        <v>12558</v>
      </c>
      <c r="E18635" s="126">
        <v>700</v>
      </c>
      <c r="F18635" s="126"/>
      <c r="G18635" s="126">
        <f t="shared" ref="G18635:G18642" si="351">F18635-E18635</f>
        <v>-700</v>
      </c>
      <c r="H18635" s="705" t="s">
        <v>12382</v>
      </c>
      <c r="J18635" s="40"/>
    </row>
    <row r="18636" spans="1:10" ht="15" x14ac:dyDescent="0.2">
      <c r="A18636" s="734">
        <v>45342</v>
      </c>
      <c r="B18636" s="63" t="s">
        <v>10908</v>
      </c>
      <c r="C18636" s="63" t="s">
        <v>372</v>
      </c>
      <c r="D18636" s="183" t="s">
        <v>2108</v>
      </c>
      <c r="E18636" s="126">
        <v>1000</v>
      </c>
      <c r="F18636" s="126"/>
      <c r="G18636" s="126">
        <f t="shared" si="351"/>
        <v>-1000</v>
      </c>
      <c r="H18636" s="705" t="s">
        <v>12382</v>
      </c>
      <c r="J18636" s="40"/>
    </row>
    <row r="18637" spans="1:10" ht="15" x14ac:dyDescent="0.2">
      <c r="A18637" s="734">
        <v>45342</v>
      </c>
      <c r="B18637" s="63" t="s">
        <v>10908</v>
      </c>
      <c r="C18637" s="63" t="s">
        <v>5741</v>
      </c>
      <c r="D18637" s="183" t="s">
        <v>370</v>
      </c>
      <c r="E18637" s="126">
        <v>2000</v>
      </c>
      <c r="F18637" s="126"/>
      <c r="G18637" s="126">
        <f t="shared" si="351"/>
        <v>-2000</v>
      </c>
      <c r="H18637" s="705" t="s">
        <v>12382</v>
      </c>
      <c r="J18637" s="40"/>
    </row>
    <row r="18638" spans="1:10" ht="15" x14ac:dyDescent="0.2">
      <c r="A18638" s="734">
        <v>45342</v>
      </c>
      <c r="B18638" s="63" t="s">
        <v>12368</v>
      </c>
      <c r="C18638" s="63" t="s">
        <v>392</v>
      </c>
      <c r="D18638" s="183" t="s">
        <v>12559</v>
      </c>
      <c r="E18638" s="126">
        <v>6000</v>
      </c>
      <c r="F18638" s="126"/>
      <c r="G18638" s="126">
        <f t="shared" si="351"/>
        <v>-6000</v>
      </c>
      <c r="H18638" s="705" t="s">
        <v>12382</v>
      </c>
      <c r="J18638" s="40"/>
    </row>
    <row r="18639" spans="1:10" ht="15" x14ac:dyDescent="0.2">
      <c r="A18639" s="734">
        <v>45342</v>
      </c>
      <c r="B18639" s="63" t="s">
        <v>103</v>
      </c>
      <c r="C18639" s="63" t="s">
        <v>103</v>
      </c>
      <c r="D18639" s="183" t="s">
        <v>12560</v>
      </c>
      <c r="E18639" s="126">
        <v>7000</v>
      </c>
      <c r="F18639" s="126"/>
      <c r="G18639" s="126">
        <f t="shared" si="351"/>
        <v>-7000</v>
      </c>
      <c r="H18639" s="705" t="s">
        <v>12382</v>
      </c>
      <c r="J18639" s="40"/>
    </row>
    <row r="18640" spans="1:10" ht="15" x14ac:dyDescent="0.2">
      <c r="A18640" s="734">
        <v>45342</v>
      </c>
      <c r="B18640" s="63" t="s">
        <v>11093</v>
      </c>
      <c r="C18640" s="63" t="s">
        <v>392</v>
      </c>
      <c r="D18640" s="183" t="s">
        <v>12551</v>
      </c>
      <c r="E18640" s="126">
        <v>3000</v>
      </c>
      <c r="F18640" s="126"/>
      <c r="G18640" s="126">
        <f t="shared" si="351"/>
        <v>-3000</v>
      </c>
      <c r="H18640" s="705" t="s">
        <v>12382</v>
      </c>
      <c r="J18640" s="40"/>
    </row>
    <row r="18641" spans="1:10" ht="15" x14ac:dyDescent="0.2">
      <c r="A18641" s="734">
        <v>45342</v>
      </c>
      <c r="B18641" s="63" t="s">
        <v>12368</v>
      </c>
      <c r="C18641" s="63" t="s">
        <v>5741</v>
      </c>
      <c r="D18641" s="183" t="s">
        <v>10337</v>
      </c>
      <c r="E18641" s="126">
        <v>400</v>
      </c>
      <c r="F18641" s="126"/>
      <c r="G18641" s="126">
        <f t="shared" si="351"/>
        <v>-400</v>
      </c>
      <c r="H18641" s="705" t="s">
        <v>12382</v>
      </c>
      <c r="J18641" s="40"/>
    </row>
    <row r="18642" spans="1:10" ht="15" x14ac:dyDescent="0.2">
      <c r="A18642" s="734">
        <v>45342</v>
      </c>
      <c r="B18642" s="63" t="s">
        <v>103</v>
      </c>
      <c r="C18642" s="63" t="s">
        <v>12505</v>
      </c>
      <c r="D18642" s="183" t="s">
        <v>370</v>
      </c>
      <c r="E18642" s="126">
        <v>1000</v>
      </c>
      <c r="F18642" s="126"/>
      <c r="G18642" s="126">
        <f t="shared" si="351"/>
        <v>-1000</v>
      </c>
      <c r="H18642" s="705" t="s">
        <v>12382</v>
      </c>
      <c r="J18642" s="40"/>
    </row>
    <row r="18643" spans="1:10" ht="15" x14ac:dyDescent="0.2">
      <c r="A18643" s="734">
        <v>45342</v>
      </c>
      <c r="B18643" s="63" t="s">
        <v>12207</v>
      </c>
      <c r="C18643" s="63" t="s">
        <v>392</v>
      </c>
      <c r="D18643" s="183" t="s">
        <v>12561</v>
      </c>
      <c r="E18643" s="126">
        <v>40000</v>
      </c>
      <c r="F18643" s="126"/>
      <c r="G18643" s="126">
        <f t="shared" ref="G18643:G18645" si="352">F18643-E18643</f>
        <v>-40000</v>
      </c>
      <c r="H18643" s="705" t="s">
        <v>12382</v>
      </c>
      <c r="J18643" s="40"/>
    </row>
    <row r="18644" spans="1:10" ht="15" x14ac:dyDescent="0.2">
      <c r="A18644" s="734">
        <v>45342</v>
      </c>
      <c r="B18644" s="63" t="s">
        <v>8559</v>
      </c>
      <c r="C18644" s="63" t="s">
        <v>10993</v>
      </c>
      <c r="D18644" s="183" t="s">
        <v>12564</v>
      </c>
      <c r="E18644" s="126">
        <v>149000</v>
      </c>
      <c r="F18644" s="126"/>
      <c r="G18644" s="126">
        <f t="shared" si="352"/>
        <v>-149000</v>
      </c>
      <c r="H18644" s="705" t="s">
        <v>12382</v>
      </c>
      <c r="J18644" s="40"/>
    </row>
    <row r="18645" spans="1:10" ht="15" x14ac:dyDescent="0.2">
      <c r="A18645" s="734">
        <v>45342</v>
      </c>
      <c r="B18645" s="63" t="s">
        <v>12535</v>
      </c>
      <c r="C18645" s="63" t="s">
        <v>12562</v>
      </c>
      <c r="D18645" s="183" t="s">
        <v>12563</v>
      </c>
      <c r="E18645" s="126">
        <v>300000</v>
      </c>
      <c r="F18645" s="126"/>
      <c r="G18645" s="126">
        <f t="shared" si="352"/>
        <v>-300000</v>
      </c>
      <c r="H18645" s="705" t="s">
        <v>12382</v>
      </c>
      <c r="J18645" s="40"/>
    </row>
    <row r="18646" spans="1:10" ht="15" x14ac:dyDescent="0.2">
      <c r="A18646" s="734">
        <v>45343</v>
      </c>
      <c r="B18646" s="63" t="s">
        <v>11089</v>
      </c>
      <c r="C18646" s="63" t="s">
        <v>10993</v>
      </c>
      <c r="D18646" s="183" t="s">
        <v>12565</v>
      </c>
      <c r="E18646" s="126">
        <v>7300</v>
      </c>
      <c r="F18646" s="126"/>
      <c r="G18646" s="126">
        <f t="shared" ref="G18646:G18651" si="353">F18646-E18646</f>
        <v>-7300</v>
      </c>
      <c r="H18646" s="705" t="s">
        <v>12382</v>
      </c>
      <c r="J18646" s="40"/>
    </row>
    <row r="18647" spans="1:10" ht="15" x14ac:dyDescent="0.2">
      <c r="A18647" s="734">
        <v>45343</v>
      </c>
      <c r="B18647" s="63" t="s">
        <v>8559</v>
      </c>
      <c r="C18647" s="63" t="s">
        <v>10993</v>
      </c>
      <c r="D18647" s="183" t="s">
        <v>12566</v>
      </c>
      <c r="E18647" s="126">
        <v>1100</v>
      </c>
      <c r="F18647" s="126"/>
      <c r="G18647" s="126">
        <f t="shared" si="353"/>
        <v>-1100</v>
      </c>
      <c r="H18647" s="705" t="s">
        <v>12382</v>
      </c>
      <c r="J18647" s="40"/>
    </row>
    <row r="18648" spans="1:10" ht="15" x14ac:dyDescent="0.2">
      <c r="A18648" s="734">
        <v>45343</v>
      </c>
      <c r="B18648" s="63" t="s">
        <v>10908</v>
      </c>
      <c r="C18648" s="63" t="s">
        <v>392</v>
      </c>
      <c r="D18648" s="183" t="s">
        <v>10306</v>
      </c>
      <c r="E18648" s="126">
        <v>1000</v>
      </c>
      <c r="F18648" s="126"/>
      <c r="G18648" s="126">
        <f t="shared" si="353"/>
        <v>-1000</v>
      </c>
      <c r="H18648" s="705" t="s">
        <v>12382</v>
      </c>
      <c r="J18648" s="40"/>
    </row>
    <row r="18649" spans="1:10" ht="15" x14ac:dyDescent="0.2">
      <c r="A18649" s="734">
        <v>45343</v>
      </c>
      <c r="B18649" s="63" t="s">
        <v>12368</v>
      </c>
      <c r="C18649" s="63" t="s">
        <v>5741</v>
      </c>
      <c r="D18649" s="183" t="s">
        <v>12567</v>
      </c>
      <c r="E18649" s="126">
        <v>500</v>
      </c>
      <c r="F18649" s="126"/>
      <c r="G18649" s="126">
        <f t="shared" si="353"/>
        <v>-500</v>
      </c>
      <c r="H18649" s="705" t="s">
        <v>12382</v>
      </c>
      <c r="J18649" s="40"/>
    </row>
    <row r="18650" spans="1:10" ht="15" x14ac:dyDescent="0.2">
      <c r="A18650" s="734">
        <v>45343</v>
      </c>
      <c r="B18650" s="63" t="s">
        <v>12368</v>
      </c>
      <c r="C18650" s="63" t="s">
        <v>5741</v>
      </c>
      <c r="D18650" s="183" t="s">
        <v>370</v>
      </c>
      <c r="E18650" s="126">
        <v>1800</v>
      </c>
      <c r="F18650" s="126"/>
      <c r="G18650" s="126">
        <f t="shared" si="353"/>
        <v>-1800</v>
      </c>
      <c r="H18650" s="705" t="s">
        <v>12382</v>
      </c>
      <c r="J18650" s="40"/>
    </row>
    <row r="18651" spans="1:10" ht="15" x14ac:dyDescent="0.2">
      <c r="A18651" s="734">
        <v>45343</v>
      </c>
      <c r="B18651" s="63" t="s">
        <v>103</v>
      </c>
      <c r="C18651" s="63" t="s">
        <v>103</v>
      </c>
      <c r="D18651" s="183" t="s">
        <v>12560</v>
      </c>
      <c r="E18651" s="126">
        <v>3000</v>
      </c>
      <c r="F18651" s="126"/>
      <c r="G18651" s="126">
        <f t="shared" si="353"/>
        <v>-3000</v>
      </c>
      <c r="H18651" s="705" t="s">
        <v>12382</v>
      </c>
      <c r="J18651" s="40"/>
    </row>
    <row r="18652" spans="1:10" ht="15" x14ac:dyDescent="0.2">
      <c r="A18652" s="734">
        <v>45343</v>
      </c>
      <c r="B18652" s="63" t="s">
        <v>10908</v>
      </c>
      <c r="C18652" s="63" t="s">
        <v>11110</v>
      </c>
      <c r="D18652" s="183" t="s">
        <v>12568</v>
      </c>
      <c r="E18652" s="126">
        <v>275000</v>
      </c>
      <c r="F18652" s="126"/>
      <c r="G18652" s="126">
        <f t="shared" ref="G18652:G18653" si="354">F18652-E18652</f>
        <v>-275000</v>
      </c>
      <c r="H18652" s="705" t="s">
        <v>12382</v>
      </c>
      <c r="J18652" s="40"/>
    </row>
    <row r="18653" spans="1:10" ht="15" x14ac:dyDescent="0.2">
      <c r="A18653" s="734">
        <v>45343</v>
      </c>
      <c r="B18653" s="63" t="s">
        <v>11897</v>
      </c>
      <c r="C18653" s="63" t="s">
        <v>7467</v>
      </c>
      <c r="D18653" s="183" t="s">
        <v>12569</v>
      </c>
      <c r="E18653" s="126">
        <v>1000000</v>
      </c>
      <c r="F18653" s="126"/>
      <c r="G18653" s="126">
        <f t="shared" si="354"/>
        <v>-1000000</v>
      </c>
      <c r="H18653" s="705" t="s">
        <v>12382</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12382</v>
      </c>
      <c r="J18654" s="40"/>
    </row>
    <row r="18655" spans="1:10" ht="15" x14ac:dyDescent="0.2">
      <c r="A18655" s="734">
        <v>45344</v>
      </c>
      <c r="B18655" s="63" t="s">
        <v>8559</v>
      </c>
      <c r="C18655" s="63" t="s">
        <v>205</v>
      </c>
      <c r="D18655" s="183" t="s">
        <v>9919</v>
      </c>
      <c r="E18655" s="126">
        <v>1000</v>
      </c>
      <c r="F18655" s="126"/>
      <c r="G18655" s="126">
        <f t="shared" si="355"/>
        <v>-1000</v>
      </c>
      <c r="H18655" s="705" t="s">
        <v>12382</v>
      </c>
      <c r="J18655" s="40"/>
    </row>
    <row r="18656" spans="1:10" ht="24" x14ac:dyDescent="0.2">
      <c r="A18656" s="734">
        <v>45344</v>
      </c>
      <c r="B18656" s="63" t="s">
        <v>12535</v>
      </c>
      <c r="C18656" s="63" t="s">
        <v>12586</v>
      </c>
      <c r="D18656" s="183" t="s">
        <v>12587</v>
      </c>
      <c r="E18656" s="126">
        <v>2092916</v>
      </c>
      <c r="F18656" s="126"/>
      <c r="G18656" s="126">
        <f t="shared" si="355"/>
        <v>-2092916</v>
      </c>
      <c r="H18656" s="705" t="s">
        <v>12382</v>
      </c>
      <c r="J18656" s="40"/>
    </row>
    <row r="18657" spans="1:10" ht="15" x14ac:dyDescent="0.2">
      <c r="A18657" s="734">
        <v>45345</v>
      </c>
      <c r="B18657" s="63" t="s">
        <v>11089</v>
      </c>
      <c r="C18657" s="63" t="s">
        <v>12570</v>
      </c>
      <c r="D18657" s="183" t="s">
        <v>12571</v>
      </c>
      <c r="E18657" s="126">
        <v>195500</v>
      </c>
      <c r="F18657" s="126"/>
      <c r="G18657" s="126">
        <f t="shared" ref="G18657:G18662" si="356">F18657-E18657</f>
        <v>-195500</v>
      </c>
      <c r="H18657" s="705" t="s">
        <v>12382</v>
      </c>
      <c r="J18657" s="40"/>
    </row>
    <row r="18658" spans="1:10" ht="24" x14ac:dyDescent="0.2">
      <c r="A18658" s="734">
        <v>45345</v>
      </c>
      <c r="B18658" s="63" t="s">
        <v>11089</v>
      </c>
      <c r="C18658" s="63" t="s">
        <v>10993</v>
      </c>
      <c r="D18658" s="183" t="s">
        <v>12572</v>
      </c>
      <c r="E18658" s="126">
        <v>21600</v>
      </c>
      <c r="F18658" s="126"/>
      <c r="G18658" s="126">
        <f t="shared" si="356"/>
        <v>-21600</v>
      </c>
      <c r="H18658" s="705" t="s">
        <v>12382</v>
      </c>
      <c r="J18658" s="40"/>
    </row>
    <row r="18659" spans="1:10" ht="15" x14ac:dyDescent="0.2">
      <c r="A18659" s="734">
        <v>45345</v>
      </c>
      <c r="B18659" s="63" t="s">
        <v>11089</v>
      </c>
      <c r="C18659" s="63" t="s">
        <v>10993</v>
      </c>
      <c r="D18659" s="183" t="s">
        <v>12573</v>
      </c>
      <c r="E18659" s="126">
        <v>78500</v>
      </c>
      <c r="F18659" s="126"/>
      <c r="G18659" s="126">
        <f t="shared" si="356"/>
        <v>-78500</v>
      </c>
      <c r="H18659" s="705" t="s">
        <v>12382</v>
      </c>
      <c r="J18659" s="40"/>
    </row>
    <row r="18660" spans="1:10" ht="15" x14ac:dyDescent="0.2">
      <c r="A18660" s="734">
        <v>45345</v>
      </c>
      <c r="B18660" s="63" t="s">
        <v>11738</v>
      </c>
      <c r="C18660" s="63" t="s">
        <v>10112</v>
      </c>
      <c r="D18660" s="183" t="s">
        <v>12574</v>
      </c>
      <c r="E18660" s="126">
        <v>200000</v>
      </c>
      <c r="F18660" s="126"/>
      <c r="G18660" s="126">
        <f t="shared" si="356"/>
        <v>-200000</v>
      </c>
      <c r="H18660" s="705" t="s">
        <v>12382</v>
      </c>
      <c r="J18660" s="40"/>
    </row>
    <row r="18661" spans="1:10" ht="15" x14ac:dyDescent="0.2">
      <c r="A18661" s="734">
        <v>45345</v>
      </c>
      <c r="B18661" s="63" t="s">
        <v>12535</v>
      </c>
      <c r="C18661" s="63" t="s">
        <v>12562</v>
      </c>
      <c r="D18661" s="183" t="s">
        <v>12575</v>
      </c>
      <c r="E18661" s="126">
        <v>200000</v>
      </c>
      <c r="F18661" s="126"/>
      <c r="G18661" s="126">
        <f t="shared" si="356"/>
        <v>-200000</v>
      </c>
      <c r="H18661" s="705" t="s">
        <v>12382</v>
      </c>
      <c r="J18661" s="40"/>
    </row>
    <row r="18662" spans="1:10" ht="15" x14ac:dyDescent="0.2">
      <c r="A18662" s="734">
        <v>45345</v>
      </c>
      <c r="B18662" s="63" t="s">
        <v>25</v>
      </c>
      <c r="C18662" s="63" t="s">
        <v>8150</v>
      </c>
      <c r="D18662" s="183" t="s">
        <v>6337</v>
      </c>
      <c r="E18662" s="126">
        <v>45290</v>
      </c>
      <c r="F18662" s="126"/>
      <c r="G18662" s="126">
        <f t="shared" si="356"/>
        <v>-45290</v>
      </c>
      <c r="H18662" s="705" t="s">
        <v>12382</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12382</v>
      </c>
      <c r="J18663" s="40"/>
    </row>
    <row r="18664" spans="1:10" ht="15" x14ac:dyDescent="0.2">
      <c r="A18664" s="734">
        <v>45345</v>
      </c>
      <c r="B18664" s="63" t="s">
        <v>103</v>
      </c>
      <c r="C18664" s="63" t="s">
        <v>103</v>
      </c>
      <c r="D18664" s="183" t="s">
        <v>12560</v>
      </c>
      <c r="E18664" s="126">
        <v>3000</v>
      </c>
      <c r="F18664" s="126"/>
      <c r="G18664" s="126">
        <f t="shared" si="357"/>
        <v>-3000</v>
      </c>
      <c r="H18664" s="705" t="s">
        <v>12382</v>
      </c>
      <c r="J18664" s="40"/>
    </row>
    <row r="18665" spans="1:10" ht="15" x14ac:dyDescent="0.2">
      <c r="A18665" s="734">
        <v>45345</v>
      </c>
      <c r="B18665" s="63" t="s">
        <v>12428</v>
      </c>
      <c r="C18665" s="63" t="s">
        <v>286</v>
      </c>
      <c r="D18665" s="183" t="s">
        <v>9895</v>
      </c>
      <c r="E18665" s="126">
        <v>400</v>
      </c>
      <c r="F18665" s="126"/>
      <c r="G18665" s="126">
        <f t="shared" si="357"/>
        <v>-400</v>
      </c>
      <c r="H18665" s="705" t="s">
        <v>12382</v>
      </c>
      <c r="J18665" s="40"/>
    </row>
    <row r="18666" spans="1:10" ht="15" x14ac:dyDescent="0.2">
      <c r="A18666" s="734">
        <v>45345</v>
      </c>
      <c r="B18666" s="63" t="s">
        <v>10908</v>
      </c>
      <c r="C18666" s="63" t="s">
        <v>286</v>
      </c>
      <c r="D18666" s="183" t="s">
        <v>12604</v>
      </c>
      <c r="E18666" s="126">
        <v>20000</v>
      </c>
      <c r="F18666" s="126"/>
      <c r="G18666" s="126">
        <f t="shared" si="357"/>
        <v>-20000</v>
      </c>
      <c r="H18666" s="705" t="s">
        <v>12382</v>
      </c>
      <c r="J18666" s="40"/>
    </row>
    <row r="18667" spans="1:10" ht="15" x14ac:dyDescent="0.2">
      <c r="A18667" s="734">
        <v>45346</v>
      </c>
      <c r="B18667" s="63" t="s">
        <v>11897</v>
      </c>
      <c r="C18667" s="63" t="s">
        <v>8394</v>
      </c>
      <c r="D18667" s="183" t="s">
        <v>12320</v>
      </c>
      <c r="E18667" s="126">
        <v>500000</v>
      </c>
      <c r="F18667" s="126"/>
      <c r="G18667" s="126">
        <f t="shared" si="357"/>
        <v>-500000</v>
      </c>
      <c r="H18667" s="705" t="s">
        <v>12382</v>
      </c>
      <c r="J18667" s="40"/>
    </row>
    <row r="18668" spans="1:10" ht="15" x14ac:dyDescent="0.2">
      <c r="A18668" s="734">
        <v>45346</v>
      </c>
      <c r="B18668" s="63" t="s">
        <v>10379</v>
      </c>
      <c r="C18668" s="670" t="s">
        <v>256</v>
      </c>
      <c r="D18668" s="907" t="s">
        <v>12589</v>
      </c>
      <c r="E18668" s="672">
        <v>13760</v>
      </c>
      <c r="F18668" s="126"/>
      <c r="G18668" s="126">
        <f t="shared" si="357"/>
        <v>-13760</v>
      </c>
      <c r="H18668" s="705" t="s">
        <v>12382</v>
      </c>
      <c r="J18668" s="40"/>
    </row>
    <row r="18669" spans="1:10" ht="15" x14ac:dyDescent="0.2">
      <c r="A18669" s="734">
        <v>45346</v>
      </c>
      <c r="B18669" s="63" t="s">
        <v>10909</v>
      </c>
      <c r="C18669" s="670" t="s">
        <v>256</v>
      </c>
      <c r="D18669" s="907" t="s">
        <v>12589</v>
      </c>
      <c r="E18669" s="672">
        <v>164280</v>
      </c>
      <c r="F18669" s="126"/>
      <c r="G18669" s="126">
        <f t="shared" ref="G18669:G18671" si="358">F18669-E18669</f>
        <v>-164280</v>
      </c>
      <c r="H18669" s="705" t="s">
        <v>12382</v>
      </c>
      <c r="J18669" s="40"/>
    </row>
    <row r="18670" spans="1:10" ht="15" x14ac:dyDescent="0.2">
      <c r="A18670" s="734">
        <v>45346</v>
      </c>
      <c r="B18670" s="63" t="s">
        <v>11617</v>
      </c>
      <c r="C18670" s="670" t="s">
        <v>256</v>
      </c>
      <c r="D18670" s="907" t="s">
        <v>12589</v>
      </c>
      <c r="E18670" s="672">
        <v>145230</v>
      </c>
      <c r="F18670" s="126"/>
      <c r="G18670" s="126">
        <f t="shared" si="358"/>
        <v>-145230</v>
      </c>
      <c r="H18670" s="705" t="s">
        <v>12382</v>
      </c>
      <c r="J18670" s="40"/>
    </row>
    <row r="18671" spans="1:10" ht="15" x14ac:dyDescent="0.2">
      <c r="A18671" s="734">
        <v>45346</v>
      </c>
      <c r="B18671" s="63" t="s">
        <v>11897</v>
      </c>
      <c r="C18671" s="670" t="s">
        <v>256</v>
      </c>
      <c r="D18671" s="907" t="s">
        <v>12589</v>
      </c>
      <c r="E18671" s="672">
        <v>176730</v>
      </c>
      <c r="F18671" s="126"/>
      <c r="G18671" s="126">
        <f t="shared" si="358"/>
        <v>-176730</v>
      </c>
      <c r="H18671" s="705" t="s">
        <v>12382</v>
      </c>
      <c r="J18671" s="40"/>
    </row>
    <row r="18672" spans="1:10" ht="15" x14ac:dyDescent="0.2">
      <c r="A18672" s="734">
        <v>45347</v>
      </c>
      <c r="B18672" s="63" t="s">
        <v>10908</v>
      </c>
      <c r="C18672" s="63" t="s">
        <v>392</v>
      </c>
      <c r="D18672" s="183" t="s">
        <v>3991</v>
      </c>
      <c r="E18672" s="126">
        <v>5670</v>
      </c>
      <c r="F18672" s="126"/>
      <c r="G18672" s="126">
        <f t="shared" si="357"/>
        <v>-5670</v>
      </c>
      <c r="H18672" s="705" t="s">
        <v>12382</v>
      </c>
      <c r="J18672" s="40"/>
    </row>
    <row r="18673" spans="1:10" ht="15" x14ac:dyDescent="0.2">
      <c r="A18673" s="734">
        <v>45347</v>
      </c>
      <c r="B18673" s="63" t="s">
        <v>8559</v>
      </c>
      <c r="C18673" s="63" t="s">
        <v>10993</v>
      </c>
      <c r="D18673" s="183" t="s">
        <v>5136</v>
      </c>
      <c r="E18673" s="126">
        <v>114974</v>
      </c>
      <c r="F18673" s="126"/>
      <c r="G18673" s="126">
        <f t="shared" si="357"/>
        <v>-114974</v>
      </c>
      <c r="H18673" s="705" t="s">
        <v>12382</v>
      </c>
      <c r="J18673" s="40"/>
    </row>
    <row r="18674" spans="1:10" ht="15" x14ac:dyDescent="0.2">
      <c r="A18674" s="734">
        <v>45347</v>
      </c>
      <c r="B18674" s="63" t="s">
        <v>11089</v>
      </c>
      <c r="C18674" s="63" t="s">
        <v>10993</v>
      </c>
      <c r="D18674" s="183" t="s">
        <v>5136</v>
      </c>
      <c r="E18674" s="126">
        <v>128521</v>
      </c>
      <c r="F18674" s="126"/>
      <c r="G18674" s="126">
        <f t="shared" si="357"/>
        <v>-128521</v>
      </c>
      <c r="H18674" s="705" t="s">
        <v>12382</v>
      </c>
      <c r="J18674" s="40"/>
    </row>
    <row r="18675" spans="1:10" ht="15" x14ac:dyDescent="0.2">
      <c r="A18675" s="734">
        <v>45347</v>
      </c>
      <c r="B18675" s="63" t="s">
        <v>11089</v>
      </c>
      <c r="C18675" s="63" t="s">
        <v>10993</v>
      </c>
      <c r="D18675" s="183" t="s">
        <v>12590</v>
      </c>
      <c r="E18675" s="126">
        <v>16000</v>
      </c>
      <c r="F18675" s="126"/>
      <c r="G18675" s="126">
        <f t="shared" si="357"/>
        <v>-16000</v>
      </c>
      <c r="H18675" s="705" t="s">
        <v>12382</v>
      </c>
      <c r="J18675" s="40"/>
    </row>
    <row r="18676" spans="1:10" ht="15" x14ac:dyDescent="0.2">
      <c r="A18676" s="734">
        <v>45347</v>
      </c>
      <c r="B18676" s="63" t="s">
        <v>103</v>
      </c>
      <c r="C18676" s="63" t="s">
        <v>12591</v>
      </c>
      <c r="D18676" s="183" t="s">
        <v>12592</v>
      </c>
      <c r="E18676" s="126">
        <v>100000</v>
      </c>
      <c r="F18676" s="126"/>
      <c r="G18676" s="126">
        <f t="shared" si="357"/>
        <v>-100000</v>
      </c>
      <c r="H18676" s="705" t="s">
        <v>12382</v>
      </c>
      <c r="J18676" s="40"/>
    </row>
    <row r="18677" spans="1:10" ht="15" x14ac:dyDescent="0.2">
      <c r="A18677" s="734">
        <v>45347</v>
      </c>
      <c r="B18677" s="63" t="s">
        <v>11897</v>
      </c>
      <c r="C18677" s="63" t="s">
        <v>8390</v>
      </c>
      <c r="D18677" s="183" t="s">
        <v>12594</v>
      </c>
      <c r="E18677" s="126">
        <v>33000</v>
      </c>
      <c r="F18677" s="126"/>
      <c r="G18677" s="126">
        <f t="shared" si="357"/>
        <v>-33000</v>
      </c>
      <c r="H18677" s="705" t="s">
        <v>12382</v>
      </c>
      <c r="J18677" s="40"/>
    </row>
    <row r="18678" spans="1:10" ht="15" x14ac:dyDescent="0.2">
      <c r="A18678" s="734">
        <v>45347</v>
      </c>
      <c r="B18678" s="63" t="s">
        <v>9986</v>
      </c>
      <c r="C18678" s="63" t="s">
        <v>6423</v>
      </c>
      <c r="D18678" s="183" t="s">
        <v>12593</v>
      </c>
      <c r="E18678" s="126">
        <v>50000</v>
      </c>
      <c r="F18678" s="126"/>
      <c r="G18678" s="126">
        <f t="shared" si="357"/>
        <v>-50000</v>
      </c>
      <c r="H18678" s="705" t="s">
        <v>12382</v>
      </c>
      <c r="J18678" s="40"/>
    </row>
    <row r="18679" spans="1:10" ht="15" x14ac:dyDescent="0.2">
      <c r="A18679" s="734">
        <v>45348</v>
      </c>
      <c r="B18679" s="63" t="s">
        <v>11897</v>
      </c>
      <c r="C18679" s="63" t="s">
        <v>11748</v>
      </c>
      <c r="D18679" s="183" t="s">
        <v>12595</v>
      </c>
      <c r="E18679" s="126">
        <v>146000</v>
      </c>
      <c r="F18679" s="126"/>
      <c r="G18679" s="126">
        <f t="shared" si="357"/>
        <v>-146000</v>
      </c>
      <c r="H18679" s="705" t="s">
        <v>12382</v>
      </c>
      <c r="J18679" s="40"/>
    </row>
    <row r="18680" spans="1:10" ht="15" x14ac:dyDescent="0.2">
      <c r="A18680" s="734">
        <v>45348</v>
      </c>
      <c r="B18680" s="63" t="s">
        <v>12535</v>
      </c>
      <c r="C18680" s="63" t="s">
        <v>10979</v>
      </c>
      <c r="D18680" s="183" t="s">
        <v>12596</v>
      </c>
      <c r="E18680" s="126">
        <v>135936</v>
      </c>
      <c r="F18680" s="126"/>
      <c r="G18680" s="126">
        <f t="shared" si="357"/>
        <v>-135936</v>
      </c>
      <c r="H18680" s="705" t="s">
        <v>12382</v>
      </c>
      <c r="J18680" s="40"/>
    </row>
    <row r="18681" spans="1:10" ht="15" x14ac:dyDescent="0.2">
      <c r="A18681" s="734">
        <v>45348</v>
      </c>
      <c r="B18681" s="63" t="s">
        <v>3946</v>
      </c>
      <c r="C18681" s="63" t="s">
        <v>392</v>
      </c>
      <c r="D18681" s="183" t="s">
        <v>12597</v>
      </c>
      <c r="E18681" s="126">
        <v>11000</v>
      </c>
      <c r="F18681" s="126"/>
      <c r="G18681" s="126">
        <f t="shared" ref="G18681:G18720" si="359">F18681-E18681</f>
        <v>-11000</v>
      </c>
      <c r="H18681" s="705" t="s">
        <v>12382</v>
      </c>
      <c r="J18681" s="40"/>
    </row>
    <row r="18682" spans="1:10" ht="15" x14ac:dyDescent="0.2">
      <c r="A18682" s="734">
        <v>45348</v>
      </c>
      <c r="B18682" s="63" t="s">
        <v>9409</v>
      </c>
      <c r="C18682" s="63" t="s">
        <v>5741</v>
      </c>
      <c r="D18682" s="183" t="s">
        <v>370</v>
      </c>
      <c r="E18682" s="126">
        <v>5000</v>
      </c>
      <c r="F18682" s="126"/>
      <c r="G18682" s="126">
        <f t="shared" si="359"/>
        <v>-5000</v>
      </c>
      <c r="H18682" s="705" t="s">
        <v>12382</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12382</v>
      </c>
      <c r="J18683" s="40"/>
    </row>
    <row r="18684" spans="1:10" ht="15" x14ac:dyDescent="0.2">
      <c r="A18684" s="734">
        <v>45348</v>
      </c>
      <c r="B18684" s="63" t="s">
        <v>11089</v>
      </c>
      <c r="C18684" s="1099" t="s">
        <v>794</v>
      </c>
      <c r="D18684" s="1102" t="s">
        <v>12218</v>
      </c>
      <c r="E18684" s="1101">
        <v>25000</v>
      </c>
      <c r="F18684" s="126"/>
      <c r="G18684" s="126">
        <f t="shared" si="360"/>
        <v>-25000</v>
      </c>
      <c r="H18684" s="705" t="s">
        <v>12382</v>
      </c>
      <c r="J18684" s="40"/>
    </row>
    <row r="18685" spans="1:10" ht="15" x14ac:dyDescent="0.2">
      <c r="A18685" s="734">
        <v>45348</v>
      </c>
      <c r="B18685" s="63" t="s">
        <v>10908</v>
      </c>
      <c r="C18685" s="1099" t="s">
        <v>794</v>
      </c>
      <c r="D18685" s="1102" t="s">
        <v>12219</v>
      </c>
      <c r="E18685" s="1101">
        <v>25000</v>
      </c>
      <c r="F18685" s="126"/>
      <c r="G18685" s="126">
        <f t="shared" si="360"/>
        <v>-25000</v>
      </c>
      <c r="H18685" s="705" t="s">
        <v>12382</v>
      </c>
      <c r="J18685" s="40"/>
    </row>
    <row r="18686" spans="1:10" ht="15" x14ac:dyDescent="0.2">
      <c r="A18686" s="734">
        <v>45348</v>
      </c>
      <c r="B18686" s="63" t="s">
        <v>10232</v>
      </c>
      <c r="C18686" s="1099" t="s">
        <v>794</v>
      </c>
      <c r="D18686" s="1102" t="s">
        <v>12219</v>
      </c>
      <c r="E18686" s="1101">
        <v>25000</v>
      </c>
      <c r="F18686" s="126"/>
      <c r="G18686" s="126">
        <f t="shared" si="360"/>
        <v>-25000</v>
      </c>
      <c r="H18686" s="705" t="s">
        <v>12382</v>
      </c>
      <c r="J18686" s="40"/>
    </row>
    <row r="18687" spans="1:10" ht="15" x14ac:dyDescent="0.2">
      <c r="A18687" s="734">
        <v>45348</v>
      </c>
      <c r="B18687" s="63" t="s">
        <v>25</v>
      </c>
      <c r="C18687" s="1099" t="s">
        <v>794</v>
      </c>
      <c r="D18687" s="1102" t="s">
        <v>12220</v>
      </c>
      <c r="E18687" s="1101">
        <v>105000</v>
      </c>
      <c r="F18687" s="126"/>
      <c r="G18687" s="126">
        <f t="shared" si="360"/>
        <v>-105000</v>
      </c>
      <c r="H18687" s="705" t="s">
        <v>12382</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12382</v>
      </c>
      <c r="J18688" s="40"/>
    </row>
    <row r="18689" spans="1:10" ht="15" x14ac:dyDescent="0.2">
      <c r="A18689" s="734">
        <v>45348</v>
      </c>
      <c r="B18689" s="1099" t="s">
        <v>11135</v>
      </c>
      <c r="C18689" s="1099" t="s">
        <v>794</v>
      </c>
      <c r="D18689" s="1102" t="s">
        <v>10118</v>
      </c>
      <c r="E18689" s="1101">
        <v>36050</v>
      </c>
      <c r="F18689" s="126"/>
      <c r="G18689" s="126">
        <f t="shared" si="361"/>
        <v>-36050</v>
      </c>
      <c r="H18689" s="705" t="s">
        <v>12382</v>
      </c>
      <c r="J18689" s="40"/>
    </row>
    <row r="18690" spans="1:10" ht="15" x14ac:dyDescent="0.2">
      <c r="A18690" s="734">
        <v>45348</v>
      </c>
      <c r="B18690" s="1099" t="s">
        <v>103</v>
      </c>
      <c r="C18690" s="1099" t="s">
        <v>794</v>
      </c>
      <c r="D18690" s="1102" t="s">
        <v>10137</v>
      </c>
      <c r="E18690" s="1101">
        <v>267000</v>
      </c>
      <c r="F18690" s="126"/>
      <c r="G18690" s="126">
        <f t="shared" si="361"/>
        <v>-267000</v>
      </c>
      <c r="H18690" s="705" t="s">
        <v>12382</v>
      </c>
      <c r="J18690" s="40"/>
    </row>
    <row r="18691" spans="1:10" ht="15" x14ac:dyDescent="0.2">
      <c r="A18691" s="734">
        <v>45348</v>
      </c>
      <c r="B18691" s="1099" t="s">
        <v>12654</v>
      </c>
      <c r="C18691" s="1099" t="s">
        <v>794</v>
      </c>
      <c r="D18691" s="1102" t="s">
        <v>11850</v>
      </c>
      <c r="E18691" s="1101">
        <v>50430</v>
      </c>
      <c r="F18691" s="126"/>
      <c r="G18691" s="126">
        <f t="shared" si="361"/>
        <v>-50430</v>
      </c>
      <c r="H18691" s="705" t="s">
        <v>12382</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12382</v>
      </c>
      <c r="J18692" s="40"/>
    </row>
    <row r="18693" spans="1:10" ht="15" x14ac:dyDescent="0.2">
      <c r="A18693" s="734">
        <v>45348</v>
      </c>
      <c r="B18693" s="1099" t="s">
        <v>11135</v>
      </c>
      <c r="C18693" s="1099" t="s">
        <v>794</v>
      </c>
      <c r="D18693" s="1102" t="s">
        <v>12657</v>
      </c>
      <c r="E18693" s="1101">
        <v>88680</v>
      </c>
      <c r="F18693" s="126"/>
      <c r="G18693" s="126">
        <f t="shared" si="361"/>
        <v>-88680</v>
      </c>
      <c r="H18693" s="705" t="s">
        <v>12382</v>
      </c>
      <c r="J18693" s="40"/>
    </row>
    <row r="18694" spans="1:10" ht="15" x14ac:dyDescent="0.2">
      <c r="A18694" s="734">
        <v>45348</v>
      </c>
      <c r="B18694" s="1099" t="s">
        <v>12639</v>
      </c>
      <c r="C18694" s="1099" t="s">
        <v>794</v>
      </c>
      <c r="D18694" s="1102" t="s">
        <v>12658</v>
      </c>
      <c r="E18694" s="1101">
        <v>71890</v>
      </c>
      <c r="F18694" s="126"/>
      <c r="G18694" s="126">
        <f t="shared" si="361"/>
        <v>-71890</v>
      </c>
      <c r="H18694" s="705" t="s">
        <v>12382</v>
      </c>
      <c r="J18694" s="40"/>
    </row>
    <row r="18695" spans="1:10" ht="15" x14ac:dyDescent="0.2">
      <c r="A18695" s="734">
        <v>45348</v>
      </c>
      <c r="B18695" s="1099" t="s">
        <v>10908</v>
      </c>
      <c r="C18695" s="1099" t="s">
        <v>794</v>
      </c>
      <c r="D18695" s="1102" t="s">
        <v>11846</v>
      </c>
      <c r="E18695" s="1101">
        <v>13800</v>
      </c>
      <c r="F18695" s="126"/>
      <c r="G18695" s="126">
        <f t="shared" si="361"/>
        <v>-13800</v>
      </c>
      <c r="H18695" s="705" t="s">
        <v>12382</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12382</v>
      </c>
      <c r="J18696" s="40"/>
    </row>
    <row r="18697" spans="1:10" ht="15" x14ac:dyDescent="0.2">
      <c r="A18697" s="734">
        <v>45348</v>
      </c>
      <c r="B18697" s="1099" t="s">
        <v>11897</v>
      </c>
      <c r="C18697" s="1099" t="s">
        <v>794</v>
      </c>
      <c r="D18697" s="1102" t="s">
        <v>12420</v>
      </c>
      <c r="E18697" s="1101">
        <v>70000</v>
      </c>
      <c r="F18697" s="126"/>
      <c r="G18697" s="126">
        <f t="shared" si="361"/>
        <v>-70000</v>
      </c>
      <c r="H18697" s="705" t="s">
        <v>12382</v>
      </c>
      <c r="J18697" s="40"/>
    </row>
    <row r="18698" spans="1:10" ht="15" x14ac:dyDescent="0.2">
      <c r="A18698" s="734">
        <v>45348</v>
      </c>
      <c r="B18698" s="1099" t="s">
        <v>10908</v>
      </c>
      <c r="C18698" s="1099" t="s">
        <v>794</v>
      </c>
      <c r="D18698" s="1102" t="s">
        <v>10749</v>
      </c>
      <c r="E18698" s="1101">
        <v>83000</v>
      </c>
      <c r="F18698" s="126"/>
      <c r="G18698" s="126">
        <f t="shared" si="361"/>
        <v>-83000</v>
      </c>
      <c r="H18698" s="705" t="s">
        <v>12382</v>
      </c>
      <c r="J18698" s="40"/>
    </row>
    <row r="18699" spans="1:10" ht="15" x14ac:dyDescent="0.2">
      <c r="A18699" s="734">
        <v>45348</v>
      </c>
      <c r="B18699" s="1099" t="s">
        <v>11089</v>
      </c>
      <c r="C18699" s="1099" t="s">
        <v>794</v>
      </c>
      <c r="D18699" s="1102" t="s">
        <v>10738</v>
      </c>
      <c r="E18699" s="1101">
        <v>20700</v>
      </c>
      <c r="F18699" s="126"/>
      <c r="G18699" s="126">
        <f t="shared" si="361"/>
        <v>-20700</v>
      </c>
      <c r="H18699" s="705" t="s">
        <v>12382</v>
      </c>
      <c r="J18699" s="40"/>
    </row>
    <row r="18700" spans="1:10" ht="15" x14ac:dyDescent="0.2">
      <c r="A18700" s="734">
        <v>45348</v>
      </c>
      <c r="B18700" s="1099" t="s">
        <v>11089</v>
      </c>
      <c r="C18700" s="1099" t="s">
        <v>794</v>
      </c>
      <c r="D18700" s="1102" t="s">
        <v>12660</v>
      </c>
      <c r="E18700" s="1101">
        <v>39100</v>
      </c>
      <c r="F18700" s="126"/>
      <c r="G18700" s="126">
        <f t="shared" si="361"/>
        <v>-39100</v>
      </c>
      <c r="H18700" s="705" t="s">
        <v>12382</v>
      </c>
      <c r="J18700" s="40"/>
    </row>
    <row r="18701" spans="1:10" ht="15" x14ac:dyDescent="0.2">
      <c r="A18701" s="734">
        <v>45348</v>
      </c>
      <c r="B18701" s="1099" t="s">
        <v>11089</v>
      </c>
      <c r="C18701" s="1099" t="s">
        <v>794</v>
      </c>
      <c r="D18701" s="1102" t="s">
        <v>12661</v>
      </c>
      <c r="E18701" s="1101">
        <v>34300</v>
      </c>
      <c r="F18701" s="126"/>
      <c r="G18701" s="126">
        <f t="shared" si="361"/>
        <v>-34300</v>
      </c>
      <c r="H18701" s="705" t="s">
        <v>12382</v>
      </c>
      <c r="J18701" s="40"/>
    </row>
    <row r="18702" spans="1:10" ht="15" x14ac:dyDescent="0.2">
      <c r="A18702" s="734">
        <v>45348</v>
      </c>
      <c r="B18702" s="1099" t="s">
        <v>3945</v>
      </c>
      <c r="C18702" s="1099" t="s">
        <v>794</v>
      </c>
      <c r="D18702" s="1102" t="s">
        <v>12418</v>
      </c>
      <c r="E18702" s="1101">
        <v>140338.36206896551</v>
      </c>
      <c r="F18702" s="126"/>
      <c r="G18702" s="126">
        <f t="shared" si="361"/>
        <v>-140338.36206896551</v>
      </c>
      <c r="H18702" s="705" t="s">
        <v>12382</v>
      </c>
      <c r="J18702" s="40"/>
    </row>
    <row r="18703" spans="1:10" ht="15" x14ac:dyDescent="0.2">
      <c r="A18703" s="734">
        <v>45348</v>
      </c>
      <c r="B18703" s="1099" t="s">
        <v>10908</v>
      </c>
      <c r="C18703" s="1099" t="s">
        <v>794</v>
      </c>
      <c r="D18703" s="1102" t="s">
        <v>12177</v>
      </c>
      <c r="E18703" s="1101">
        <v>57930</v>
      </c>
      <c r="F18703" s="126"/>
      <c r="G18703" s="126">
        <f t="shared" si="361"/>
        <v>-57930</v>
      </c>
      <c r="H18703" s="705" t="s">
        <v>12382</v>
      </c>
      <c r="J18703" s="40"/>
    </row>
    <row r="18704" spans="1:10" ht="15" x14ac:dyDescent="0.2">
      <c r="A18704" s="734">
        <v>45348</v>
      </c>
      <c r="B18704" s="1099" t="s">
        <v>10908</v>
      </c>
      <c r="C18704" s="1099" t="s">
        <v>794</v>
      </c>
      <c r="D18704" s="1102" t="s">
        <v>11881</v>
      </c>
      <c r="E18704" s="1101">
        <v>28500</v>
      </c>
      <c r="F18704" s="126"/>
      <c r="G18704" s="126">
        <f t="shared" si="361"/>
        <v>-28500</v>
      </c>
      <c r="H18704" s="705" t="s">
        <v>12382</v>
      </c>
      <c r="J18704" s="40"/>
    </row>
    <row r="18705" spans="1:10" ht="15" x14ac:dyDescent="0.2">
      <c r="A18705" s="734">
        <v>45348</v>
      </c>
      <c r="B18705" s="1099" t="s">
        <v>11897</v>
      </c>
      <c r="C18705" s="1099" t="s">
        <v>794</v>
      </c>
      <c r="D18705" s="1102" t="s">
        <v>12421</v>
      </c>
      <c r="E18705" s="1101">
        <v>60000</v>
      </c>
      <c r="F18705" s="126"/>
      <c r="G18705" s="126">
        <f t="shared" si="361"/>
        <v>-60000</v>
      </c>
      <c r="H18705" s="705" t="s">
        <v>12382</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12382</v>
      </c>
      <c r="J18706" s="40"/>
    </row>
    <row r="18707" spans="1:10" ht="15" x14ac:dyDescent="0.2">
      <c r="A18707" s="734">
        <v>45348</v>
      </c>
      <c r="B18707" s="1099" t="s">
        <v>3946</v>
      </c>
      <c r="C18707" s="1099" t="s">
        <v>794</v>
      </c>
      <c r="D18707" s="1102" t="s">
        <v>12696</v>
      </c>
      <c r="E18707" s="1101">
        <v>28000</v>
      </c>
      <c r="F18707" s="126"/>
      <c r="G18707" s="126">
        <f t="shared" si="362"/>
        <v>-28000</v>
      </c>
      <c r="H18707" s="705" t="s">
        <v>12382</v>
      </c>
      <c r="J18707" s="40"/>
    </row>
    <row r="18708" spans="1:10" ht="15" x14ac:dyDescent="0.2">
      <c r="A18708" s="734">
        <v>45348</v>
      </c>
      <c r="B18708" s="1099" t="s">
        <v>12654</v>
      </c>
      <c r="C18708" s="1099" t="s">
        <v>794</v>
      </c>
      <c r="D18708" s="1102" t="s">
        <v>10747</v>
      </c>
      <c r="E18708" s="1101">
        <v>51750</v>
      </c>
      <c r="F18708" s="126"/>
      <c r="G18708" s="126">
        <f t="shared" si="362"/>
        <v>-51750</v>
      </c>
      <c r="H18708" s="705" t="s">
        <v>12382</v>
      </c>
      <c r="J18708" s="40"/>
    </row>
    <row r="18709" spans="1:10" ht="15" x14ac:dyDescent="0.2">
      <c r="A18709" s="734">
        <v>45348</v>
      </c>
      <c r="B18709" s="1099" t="s">
        <v>11897</v>
      </c>
      <c r="C18709" s="1099" t="s">
        <v>794</v>
      </c>
      <c r="D18709" s="1102" t="s">
        <v>12697</v>
      </c>
      <c r="E18709" s="1101">
        <v>64150</v>
      </c>
      <c r="F18709" s="126"/>
      <c r="G18709" s="126">
        <f t="shared" si="362"/>
        <v>-64150</v>
      </c>
      <c r="H18709" s="705" t="s">
        <v>12382</v>
      </c>
      <c r="J18709" s="40"/>
    </row>
    <row r="18710" spans="1:10" ht="15" x14ac:dyDescent="0.2">
      <c r="A18710" s="734">
        <v>45348</v>
      </c>
      <c r="B18710" s="1099" t="s">
        <v>11738</v>
      </c>
      <c r="C18710" s="1099" t="s">
        <v>794</v>
      </c>
      <c r="D18710" s="1102" t="s">
        <v>12413</v>
      </c>
      <c r="E18710" s="1101">
        <v>678905.17241379316</v>
      </c>
      <c r="F18710" s="126"/>
      <c r="G18710" s="126">
        <f t="shared" si="362"/>
        <v>-678905.17241379316</v>
      </c>
      <c r="H18710" s="705" t="s">
        <v>12382</v>
      </c>
      <c r="J18710" s="40"/>
    </row>
    <row r="18711" spans="1:10" ht="15" x14ac:dyDescent="0.2">
      <c r="A18711" s="734">
        <v>45348</v>
      </c>
      <c r="B18711" s="1099" t="s">
        <v>12535</v>
      </c>
      <c r="C18711" s="1099" t="s">
        <v>794</v>
      </c>
      <c r="D18711" s="1102" t="s">
        <v>11848</v>
      </c>
      <c r="E18711" s="1101">
        <v>76200</v>
      </c>
      <c r="F18711" s="126"/>
      <c r="G18711" s="126">
        <f t="shared" si="362"/>
        <v>-76200</v>
      </c>
      <c r="H18711" s="705" t="s">
        <v>12382</v>
      </c>
      <c r="J18711" s="40"/>
    </row>
    <row r="18712" spans="1:10" ht="15" x14ac:dyDescent="0.2">
      <c r="A18712" s="734">
        <v>45348</v>
      </c>
      <c r="B18712" s="1099" t="s">
        <v>10179</v>
      </c>
      <c r="C18712" s="1099" t="s">
        <v>794</v>
      </c>
      <c r="D18712" s="1102" t="s">
        <v>8431</v>
      </c>
      <c r="E18712" s="1101">
        <v>5000</v>
      </c>
      <c r="F18712" s="126"/>
      <c r="G18712" s="126">
        <f t="shared" si="362"/>
        <v>-5000</v>
      </c>
      <c r="H18712" s="705" t="s">
        <v>12382</v>
      </c>
      <c r="J18712" s="40"/>
    </row>
    <row r="18713" spans="1:10" ht="15" x14ac:dyDescent="0.2">
      <c r="A18713" s="734">
        <v>45348</v>
      </c>
      <c r="B18713" s="1099" t="s">
        <v>11738</v>
      </c>
      <c r="C18713" s="1099" t="s">
        <v>794</v>
      </c>
      <c r="D18713" s="1102" t="s">
        <v>12749</v>
      </c>
      <c r="E18713" s="1101">
        <v>3500</v>
      </c>
      <c r="F18713" s="126"/>
      <c r="G18713" s="126">
        <f t="shared" si="362"/>
        <v>-3500</v>
      </c>
      <c r="H18713" s="705" t="s">
        <v>12382</v>
      </c>
      <c r="J18713" s="40"/>
    </row>
    <row r="18714" spans="1:10" ht="15" x14ac:dyDescent="0.2">
      <c r="A18714" s="734">
        <v>45348</v>
      </c>
      <c r="B18714" s="1099" t="s">
        <v>11738</v>
      </c>
      <c r="C18714" s="1099" t="s">
        <v>794</v>
      </c>
      <c r="D18714" s="1102" t="s">
        <v>12750</v>
      </c>
      <c r="E18714" s="1101">
        <v>32500</v>
      </c>
      <c r="F18714" s="126"/>
      <c r="G18714" s="126">
        <f t="shared" si="362"/>
        <v>-32500</v>
      </c>
      <c r="H18714" s="705" t="s">
        <v>12382</v>
      </c>
      <c r="J18714" s="40"/>
    </row>
    <row r="18715" spans="1:10" ht="15" x14ac:dyDescent="0.2">
      <c r="A18715" s="734">
        <v>45348</v>
      </c>
      <c r="B18715" s="63" t="s">
        <v>11093</v>
      </c>
      <c r="C18715" s="63" t="s">
        <v>10993</v>
      </c>
      <c r="D18715" s="183" t="s">
        <v>12598</v>
      </c>
      <c r="E18715" s="126">
        <v>1350</v>
      </c>
      <c r="F18715" s="126"/>
      <c r="G18715" s="126">
        <f t="shared" si="362"/>
        <v>-1350</v>
      </c>
      <c r="H18715" s="705" t="s">
        <v>12382</v>
      </c>
      <c r="J18715" s="40"/>
    </row>
    <row r="18716" spans="1:10" ht="15" x14ac:dyDescent="0.2">
      <c r="A18716" s="734">
        <v>45348</v>
      </c>
      <c r="B18716" s="63" t="s">
        <v>11897</v>
      </c>
      <c r="C18716" s="63" t="s">
        <v>10993</v>
      </c>
      <c r="D18716" s="183" t="s">
        <v>11268</v>
      </c>
      <c r="E18716" s="126">
        <v>3450</v>
      </c>
      <c r="F18716" s="126"/>
      <c r="G18716" s="126">
        <f t="shared" si="362"/>
        <v>-3450</v>
      </c>
      <c r="H18716" s="705" t="s">
        <v>12382</v>
      </c>
      <c r="J18716" s="40"/>
    </row>
    <row r="18717" spans="1:10" ht="15" x14ac:dyDescent="0.2">
      <c r="A18717" s="734">
        <v>45348</v>
      </c>
      <c r="B18717" s="63" t="s">
        <v>10908</v>
      </c>
      <c r="C18717" s="63" t="s">
        <v>10993</v>
      </c>
      <c r="D18717" s="183" t="s">
        <v>12599</v>
      </c>
      <c r="E18717" s="126">
        <v>1950</v>
      </c>
      <c r="F18717" s="126"/>
      <c r="G18717" s="126">
        <f t="shared" si="359"/>
        <v>-1950</v>
      </c>
      <c r="H18717" s="705" t="s">
        <v>12382</v>
      </c>
      <c r="J18717" s="40"/>
    </row>
    <row r="18718" spans="1:10" ht="15" x14ac:dyDescent="0.2">
      <c r="A18718" s="734">
        <v>45348</v>
      </c>
      <c r="B18718" s="63" t="s">
        <v>103</v>
      </c>
      <c r="C18718" s="63" t="s">
        <v>103</v>
      </c>
      <c r="D18718" s="183" t="s">
        <v>12560</v>
      </c>
      <c r="E18718" s="126">
        <v>5500</v>
      </c>
      <c r="F18718" s="126"/>
      <c r="G18718" s="126">
        <f t="shared" si="359"/>
        <v>-5500</v>
      </c>
      <c r="H18718" s="705" t="s">
        <v>12382</v>
      </c>
      <c r="J18718" s="40"/>
    </row>
    <row r="18719" spans="1:10" ht="15" x14ac:dyDescent="0.2">
      <c r="A18719" s="734">
        <v>45349</v>
      </c>
      <c r="B18719" s="63" t="s">
        <v>8559</v>
      </c>
      <c r="C18719" s="63" t="s">
        <v>12600</v>
      </c>
      <c r="D18719" s="183" t="s">
        <v>12601</v>
      </c>
      <c r="E18719" s="126">
        <v>30000</v>
      </c>
      <c r="F18719" s="126"/>
      <c r="G18719" s="126">
        <f t="shared" si="359"/>
        <v>-30000</v>
      </c>
      <c r="H18719" s="705" t="s">
        <v>12382</v>
      </c>
      <c r="J18719" s="40"/>
    </row>
    <row r="18720" spans="1:10" ht="48" x14ac:dyDescent="0.2">
      <c r="A18720" s="734">
        <v>45349</v>
      </c>
      <c r="B18720" s="63" t="s">
        <v>10908</v>
      </c>
      <c r="C18720" s="63" t="s">
        <v>10853</v>
      </c>
      <c r="D18720" s="183" t="s">
        <v>12602</v>
      </c>
      <c r="E18720" s="126">
        <v>200000</v>
      </c>
      <c r="F18720" s="126"/>
      <c r="G18720" s="126">
        <f t="shared" si="359"/>
        <v>-200000</v>
      </c>
      <c r="H18720" s="705" t="s">
        <v>12382</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12382</v>
      </c>
      <c r="J18721" s="40"/>
    </row>
    <row r="18722" spans="1:10" ht="15" x14ac:dyDescent="0.2">
      <c r="A18722" s="734">
        <v>45349</v>
      </c>
      <c r="B18722" s="63" t="s">
        <v>11089</v>
      </c>
      <c r="C18722" s="63" t="s">
        <v>11633</v>
      </c>
      <c r="D18722" s="183" t="s">
        <v>12617</v>
      </c>
      <c r="E18722" s="126">
        <v>6500</v>
      </c>
      <c r="F18722" s="126"/>
      <c r="G18722" s="126">
        <f t="shared" si="363"/>
        <v>-6500</v>
      </c>
      <c r="H18722" s="705" t="s">
        <v>12382</v>
      </c>
      <c r="J18722" s="40"/>
    </row>
    <row r="18723" spans="1:10" ht="15" x14ac:dyDescent="0.2">
      <c r="A18723" s="734">
        <v>45349</v>
      </c>
      <c r="B18723" s="63" t="s">
        <v>11897</v>
      </c>
      <c r="C18723" s="63" t="s">
        <v>7467</v>
      </c>
      <c r="D18723" s="183" t="s">
        <v>11315</v>
      </c>
      <c r="E18723" s="126">
        <v>1000000</v>
      </c>
      <c r="F18723" s="126"/>
      <c r="G18723" s="126">
        <f t="shared" si="363"/>
        <v>-1000000</v>
      </c>
      <c r="H18723" s="705" t="s">
        <v>12382</v>
      </c>
      <c r="J18723" s="40"/>
    </row>
    <row r="18724" spans="1:10" ht="15" x14ac:dyDescent="0.2">
      <c r="A18724" s="734">
        <v>45349</v>
      </c>
      <c r="B18724" s="63" t="s">
        <v>11897</v>
      </c>
      <c r="C18724" s="63" t="s">
        <v>10858</v>
      </c>
      <c r="D18724" s="183" t="s">
        <v>12619</v>
      </c>
      <c r="E18724" s="126">
        <v>1333000</v>
      </c>
      <c r="F18724" s="126"/>
      <c r="G18724" s="126">
        <f t="shared" si="363"/>
        <v>-1333000</v>
      </c>
      <c r="H18724" s="705" t="s">
        <v>12382</v>
      </c>
      <c r="J18724" s="40"/>
    </row>
    <row r="18725" spans="1:10" ht="15" x14ac:dyDescent="0.2">
      <c r="A18725" s="734">
        <v>45349</v>
      </c>
      <c r="B18725" s="63" t="s">
        <v>12368</v>
      </c>
      <c r="C18725" s="63" t="s">
        <v>11099</v>
      </c>
      <c r="D18725" s="183" t="s">
        <v>10721</v>
      </c>
      <c r="E18725" s="126">
        <v>50000</v>
      </c>
      <c r="F18725" s="126"/>
      <c r="G18725" s="126">
        <f t="shared" si="363"/>
        <v>-50000</v>
      </c>
      <c r="H18725" s="705" t="s">
        <v>12382</v>
      </c>
      <c r="J18725" s="40"/>
    </row>
    <row r="18726" spans="1:10" ht="15" x14ac:dyDescent="0.2">
      <c r="A18726" s="734">
        <v>45350</v>
      </c>
      <c r="B18726" s="63" t="s">
        <v>8876</v>
      </c>
      <c r="C18726" s="63" t="s">
        <v>392</v>
      </c>
      <c r="D18726" s="183" t="s">
        <v>12620</v>
      </c>
      <c r="E18726" s="126">
        <v>6000</v>
      </c>
      <c r="F18726" s="126"/>
      <c r="G18726" s="126">
        <f t="shared" ref="G18726:G18732" si="364">F18726-E18726</f>
        <v>-6000</v>
      </c>
      <c r="H18726" s="705" t="s">
        <v>12382</v>
      </c>
      <c r="J18726" s="40"/>
    </row>
    <row r="18727" spans="1:10" ht="15" x14ac:dyDescent="0.2">
      <c r="A18727" s="734">
        <v>45350</v>
      </c>
      <c r="B18727" s="63" t="s">
        <v>37</v>
      </c>
      <c r="C18727" s="63" t="s">
        <v>392</v>
      </c>
      <c r="D18727" s="183" t="s">
        <v>12621</v>
      </c>
      <c r="E18727" s="126">
        <v>5000</v>
      </c>
      <c r="F18727" s="126"/>
      <c r="G18727" s="126">
        <f t="shared" si="364"/>
        <v>-5000</v>
      </c>
      <c r="H18727" s="705" t="s">
        <v>12382</v>
      </c>
      <c r="J18727" s="40"/>
    </row>
    <row r="18728" spans="1:10" ht="15" x14ac:dyDescent="0.2">
      <c r="A18728" s="734">
        <v>45350</v>
      </c>
      <c r="B18728" s="63" t="s">
        <v>11635</v>
      </c>
      <c r="C18728" s="63" t="s">
        <v>392</v>
      </c>
      <c r="D18728" s="183" t="s">
        <v>12622</v>
      </c>
      <c r="E18728" s="126">
        <v>5000</v>
      </c>
      <c r="F18728" s="126"/>
      <c r="G18728" s="126">
        <f t="shared" si="364"/>
        <v>-5000</v>
      </c>
      <c r="H18728" s="705" t="s">
        <v>12382</v>
      </c>
      <c r="J18728" s="40"/>
    </row>
    <row r="18729" spans="1:10" ht="15" x14ac:dyDescent="0.2">
      <c r="A18729" s="734">
        <v>45350</v>
      </c>
      <c r="B18729" s="63" t="s">
        <v>10151</v>
      </c>
      <c r="C18729" s="63" t="s">
        <v>392</v>
      </c>
      <c r="D18729" s="183" t="s">
        <v>12623</v>
      </c>
      <c r="E18729" s="126">
        <v>5500</v>
      </c>
      <c r="F18729" s="126"/>
      <c r="G18729" s="126">
        <f t="shared" si="364"/>
        <v>-5500</v>
      </c>
      <c r="H18729" s="705" t="s">
        <v>12382</v>
      </c>
      <c r="J18729" s="40"/>
    </row>
    <row r="18730" spans="1:10" ht="15" x14ac:dyDescent="0.2">
      <c r="A18730" s="734">
        <v>45350</v>
      </c>
      <c r="B18730" s="63" t="s">
        <v>11089</v>
      </c>
      <c r="C18730" s="63" t="s">
        <v>392</v>
      </c>
      <c r="D18730" s="183" t="s">
        <v>12624</v>
      </c>
      <c r="E18730" s="126">
        <v>12000</v>
      </c>
      <c r="F18730" s="126"/>
      <c r="G18730" s="126">
        <f t="shared" si="364"/>
        <v>-12000</v>
      </c>
      <c r="H18730" s="705" t="s">
        <v>12382</v>
      </c>
      <c r="J18730" s="40"/>
    </row>
    <row r="18731" spans="1:10" ht="15" x14ac:dyDescent="0.2">
      <c r="A18731" s="734">
        <v>45350</v>
      </c>
      <c r="B18731" s="63" t="s">
        <v>103</v>
      </c>
      <c r="C18731" s="63" t="s">
        <v>392</v>
      </c>
      <c r="D18731" s="183" t="s">
        <v>12625</v>
      </c>
      <c r="E18731" s="126">
        <v>3150</v>
      </c>
      <c r="F18731" s="126"/>
      <c r="G18731" s="126">
        <f t="shared" si="364"/>
        <v>-3150</v>
      </c>
      <c r="H18731" s="705" t="s">
        <v>12382</v>
      </c>
      <c r="J18731" s="40"/>
    </row>
    <row r="18732" spans="1:10" ht="15" x14ac:dyDescent="0.2">
      <c r="A18732" s="734">
        <v>45350</v>
      </c>
      <c r="B18732" s="63" t="s">
        <v>12535</v>
      </c>
      <c r="C18732" s="63" t="s">
        <v>392</v>
      </c>
      <c r="D18732" s="183" t="s">
        <v>12626</v>
      </c>
      <c r="E18732" s="126">
        <v>13000</v>
      </c>
      <c r="F18732" s="126"/>
      <c r="G18732" s="126">
        <f t="shared" si="364"/>
        <v>-13000</v>
      </c>
      <c r="H18732" s="705" t="s">
        <v>12382</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12382</v>
      </c>
      <c r="J18733" s="40"/>
    </row>
    <row r="18734" spans="1:10" ht="15" x14ac:dyDescent="0.2">
      <c r="A18734" s="734">
        <v>45350</v>
      </c>
      <c r="B18734" s="63" t="s">
        <v>103</v>
      </c>
      <c r="C18734" s="63" t="s">
        <v>103</v>
      </c>
      <c r="D18734" s="183" t="s">
        <v>12560</v>
      </c>
      <c r="E18734" s="126">
        <v>1000</v>
      </c>
      <c r="F18734" s="126"/>
      <c r="G18734" s="126">
        <f t="shared" si="365"/>
        <v>-1000</v>
      </c>
      <c r="H18734" s="705" t="s">
        <v>12382</v>
      </c>
      <c r="J18734" s="40"/>
    </row>
    <row r="18735" spans="1:10" ht="15" x14ac:dyDescent="0.2">
      <c r="A18735" s="734">
        <v>45350</v>
      </c>
      <c r="B18735" s="63" t="s">
        <v>11897</v>
      </c>
      <c r="C18735" s="63" t="s">
        <v>11386</v>
      </c>
      <c r="D18735" s="183" t="s">
        <v>10721</v>
      </c>
      <c r="E18735" s="126">
        <v>70000</v>
      </c>
      <c r="F18735" s="126"/>
      <c r="G18735" s="126">
        <f t="shared" si="365"/>
        <v>-70000</v>
      </c>
      <c r="H18735" s="705" t="s">
        <v>12382</v>
      </c>
      <c r="J18735" s="40"/>
    </row>
    <row r="18736" spans="1:10" ht="15" x14ac:dyDescent="0.2">
      <c r="A18736" s="734">
        <v>45350</v>
      </c>
      <c r="B18736" s="63" t="s">
        <v>11897</v>
      </c>
      <c r="C18736" s="63" t="s">
        <v>11386</v>
      </c>
      <c r="D18736" s="183" t="s">
        <v>10721</v>
      </c>
      <c r="E18736" s="126">
        <v>130000</v>
      </c>
      <c r="F18736" s="126"/>
      <c r="G18736" s="126">
        <f t="shared" si="365"/>
        <v>-130000</v>
      </c>
      <c r="H18736" s="705" t="s">
        <v>12382</v>
      </c>
      <c r="J18736" s="40"/>
    </row>
    <row r="18737" spans="1:10" ht="15" x14ac:dyDescent="0.2">
      <c r="A18737" s="734">
        <v>45350</v>
      </c>
      <c r="B18737" s="63" t="s">
        <v>10908</v>
      </c>
      <c r="C18737" s="63" t="s">
        <v>10993</v>
      </c>
      <c r="D18737" s="183" t="s">
        <v>12463</v>
      </c>
      <c r="E18737" s="126">
        <v>54400</v>
      </c>
      <c r="F18737" s="126"/>
      <c r="G18737" s="126">
        <f t="shared" si="365"/>
        <v>-54400</v>
      </c>
      <c r="H18737" s="705" t="s">
        <v>12382</v>
      </c>
      <c r="J18737" s="40"/>
    </row>
    <row r="18738" spans="1:10" ht="15" x14ac:dyDescent="0.2">
      <c r="A18738" s="734">
        <v>45350</v>
      </c>
      <c r="B18738" s="63" t="s">
        <v>11089</v>
      </c>
      <c r="C18738" s="63" t="s">
        <v>11725</v>
      </c>
      <c r="D18738" s="183" t="s">
        <v>12463</v>
      </c>
      <c r="E18738" s="126">
        <v>100000</v>
      </c>
      <c r="F18738" s="126"/>
      <c r="G18738" s="126">
        <f t="shared" si="365"/>
        <v>-100000</v>
      </c>
      <c r="H18738" s="705" t="s">
        <v>12382</v>
      </c>
      <c r="J18738" s="40"/>
    </row>
    <row r="18739" spans="1:10" ht="15" x14ac:dyDescent="0.2">
      <c r="A18739" s="734">
        <v>45351</v>
      </c>
      <c r="B18739" s="63" t="s">
        <v>11897</v>
      </c>
      <c r="C18739" s="63" t="s">
        <v>11029</v>
      </c>
      <c r="D18739" s="183" t="s">
        <v>12633</v>
      </c>
      <c r="E18739" s="126">
        <v>100000</v>
      </c>
      <c r="F18739" s="126"/>
      <c r="G18739" s="126">
        <f t="shared" ref="G18739:G18740" si="366">F18739-E18739</f>
        <v>-100000</v>
      </c>
      <c r="H18739" s="705" t="s">
        <v>12382</v>
      </c>
      <c r="J18739" s="40"/>
    </row>
    <row r="18740" spans="1:10" ht="24" x14ac:dyDescent="0.2">
      <c r="A18740" s="734">
        <v>45351</v>
      </c>
      <c r="B18740" s="63" t="s">
        <v>10151</v>
      </c>
      <c r="C18740" s="63" t="s">
        <v>12632</v>
      </c>
      <c r="D18740" s="183" t="s">
        <v>12634</v>
      </c>
      <c r="E18740" s="126">
        <v>70000</v>
      </c>
      <c r="F18740" s="126"/>
      <c r="G18740" s="126">
        <f t="shared" si="366"/>
        <v>-70000</v>
      </c>
      <c r="H18740" s="705" t="s">
        <v>12382</v>
      </c>
      <c r="J18740" s="40"/>
    </row>
    <row r="18741" spans="1:10" ht="15" x14ac:dyDescent="0.2">
      <c r="A18741" s="734">
        <v>45351</v>
      </c>
      <c r="B18741" s="63" t="s">
        <v>103</v>
      </c>
      <c r="C18741" s="63" t="s">
        <v>103</v>
      </c>
      <c r="D18741" s="183" t="s">
        <v>12560</v>
      </c>
      <c r="E18741" s="126">
        <v>7000</v>
      </c>
      <c r="F18741" s="126"/>
      <c r="G18741" s="126">
        <f t="shared" ref="G18741:G18757" si="367">F18741-E18741</f>
        <v>-7000</v>
      </c>
      <c r="H18741" s="705" t="s">
        <v>12382</v>
      </c>
      <c r="J18741" s="40"/>
    </row>
    <row r="18742" spans="1:10" ht="15" x14ac:dyDescent="0.2">
      <c r="A18742" s="734">
        <v>45351</v>
      </c>
      <c r="B18742" s="63" t="s">
        <v>11089</v>
      </c>
      <c r="C18742" s="63" t="s">
        <v>5741</v>
      </c>
      <c r="D18742" s="183" t="s">
        <v>370</v>
      </c>
      <c r="E18742" s="126">
        <v>3000</v>
      </c>
      <c r="F18742" s="126"/>
      <c r="G18742" s="126">
        <f t="shared" si="367"/>
        <v>-3000</v>
      </c>
      <c r="H18742" s="705" t="s">
        <v>12382</v>
      </c>
      <c r="J18742" s="40"/>
    </row>
    <row r="18743" spans="1:10" ht="15" x14ac:dyDescent="0.2">
      <c r="A18743" s="734">
        <v>45351</v>
      </c>
      <c r="B18743" s="63" t="s">
        <v>12513</v>
      </c>
      <c r="C18743" s="63" t="s">
        <v>392</v>
      </c>
      <c r="D18743" s="183" t="s">
        <v>12635</v>
      </c>
      <c r="E18743" s="126">
        <v>450</v>
      </c>
      <c r="F18743" s="126"/>
      <c r="G18743" s="126">
        <f t="shared" si="367"/>
        <v>-450</v>
      </c>
      <c r="H18743" s="705" t="s">
        <v>12382</v>
      </c>
      <c r="J18743" s="40"/>
    </row>
    <row r="18744" spans="1:10" ht="15" x14ac:dyDescent="0.2">
      <c r="A18744" s="734">
        <v>45351</v>
      </c>
      <c r="B18744" s="63" t="s">
        <v>10908</v>
      </c>
      <c r="C18744" s="63" t="s">
        <v>10993</v>
      </c>
      <c r="D18744" s="183" t="s">
        <v>12636</v>
      </c>
      <c r="E18744" s="126">
        <v>17400</v>
      </c>
      <c r="F18744" s="126"/>
      <c r="G18744" s="126">
        <f t="shared" si="367"/>
        <v>-17400</v>
      </c>
      <c r="H18744" s="705" t="s">
        <v>12382</v>
      </c>
      <c r="J18744" s="40"/>
    </row>
    <row r="18745" spans="1:10" ht="15" x14ac:dyDescent="0.2">
      <c r="A18745" s="734">
        <v>45351</v>
      </c>
      <c r="B18745" s="63" t="s">
        <v>10363</v>
      </c>
      <c r="C18745" s="63" t="s">
        <v>10993</v>
      </c>
      <c r="D18745" s="183" t="s">
        <v>12637</v>
      </c>
      <c r="E18745" s="126">
        <v>9500</v>
      </c>
      <c r="F18745" s="126"/>
      <c r="G18745" s="126">
        <f t="shared" si="367"/>
        <v>-9500</v>
      </c>
      <c r="H18745" s="705" t="s">
        <v>12382</v>
      </c>
      <c r="J18745" s="40"/>
    </row>
    <row r="18746" spans="1:10" ht="15" x14ac:dyDescent="0.2">
      <c r="A18746" s="734">
        <v>45351</v>
      </c>
      <c r="B18746" s="63" t="s">
        <v>10908</v>
      </c>
      <c r="C18746" s="63" t="s">
        <v>286</v>
      </c>
      <c r="D18746" s="183" t="s">
        <v>12638</v>
      </c>
      <c r="E18746" s="126">
        <v>1000</v>
      </c>
      <c r="F18746" s="126"/>
      <c r="G18746" s="126">
        <f t="shared" si="367"/>
        <v>-1000</v>
      </c>
      <c r="H18746" s="705" t="s">
        <v>12382</v>
      </c>
      <c r="J18746" s="40"/>
    </row>
    <row r="18747" spans="1:10" ht="15" x14ac:dyDescent="0.2">
      <c r="A18747" s="734">
        <v>45351</v>
      </c>
      <c r="B18747" s="63" t="s">
        <v>12639</v>
      </c>
      <c r="C18747" s="63" t="s">
        <v>4008</v>
      </c>
      <c r="D18747" s="183" t="s">
        <v>12640</v>
      </c>
      <c r="E18747" s="126">
        <v>50000</v>
      </c>
      <c r="F18747" s="126"/>
      <c r="G18747" s="126">
        <f t="shared" si="367"/>
        <v>-50000</v>
      </c>
      <c r="H18747" s="705" t="s">
        <v>12382</v>
      </c>
      <c r="J18747" s="40"/>
    </row>
    <row r="18748" spans="1:10" ht="15" x14ac:dyDescent="0.2">
      <c r="A18748" s="734">
        <v>45351</v>
      </c>
      <c r="B18748" s="63" t="s">
        <v>12639</v>
      </c>
      <c r="C18748" s="63" t="s">
        <v>392</v>
      </c>
      <c r="D18748" s="183" t="s">
        <v>12641</v>
      </c>
      <c r="E18748" s="126">
        <v>10000</v>
      </c>
      <c r="F18748" s="126"/>
      <c r="G18748" s="126">
        <f t="shared" si="367"/>
        <v>-10000</v>
      </c>
      <c r="H18748" s="705" t="s">
        <v>12382</v>
      </c>
      <c r="J18748" s="40"/>
    </row>
    <row r="18749" spans="1:10" ht="15" x14ac:dyDescent="0.2">
      <c r="A18749" s="734">
        <v>45351</v>
      </c>
      <c r="B18749" s="63" t="s">
        <v>12639</v>
      </c>
      <c r="C18749" s="63" t="s">
        <v>286</v>
      </c>
      <c r="D18749" s="183" t="s">
        <v>12642</v>
      </c>
      <c r="E18749" s="126">
        <v>5000</v>
      </c>
      <c r="F18749" s="126"/>
      <c r="G18749" s="126">
        <f t="shared" si="367"/>
        <v>-5000</v>
      </c>
      <c r="H18749" s="705" t="s">
        <v>12382</v>
      </c>
      <c r="J18749" s="40"/>
    </row>
    <row r="18750" spans="1:10" ht="15" x14ac:dyDescent="0.2">
      <c r="A18750" s="734">
        <v>45351</v>
      </c>
      <c r="B18750" s="63" t="s">
        <v>11897</v>
      </c>
      <c r="C18750" s="63" t="s">
        <v>392</v>
      </c>
      <c r="D18750" s="183" t="s">
        <v>12643</v>
      </c>
      <c r="E18750" s="126">
        <v>1000</v>
      </c>
      <c r="F18750" s="126"/>
      <c r="G18750" s="126">
        <f t="shared" si="367"/>
        <v>-1000</v>
      </c>
      <c r="H18750" s="705" t="s">
        <v>12382</v>
      </c>
      <c r="J18750" s="40"/>
    </row>
    <row r="18751" spans="1:10" ht="15" x14ac:dyDescent="0.2">
      <c r="A18751" s="734">
        <v>45351</v>
      </c>
      <c r="B18751" s="63" t="s">
        <v>11897</v>
      </c>
      <c r="C18751" s="63" t="s">
        <v>5741</v>
      </c>
      <c r="D18751" s="183" t="s">
        <v>370</v>
      </c>
      <c r="E18751" s="126">
        <v>270</v>
      </c>
      <c r="F18751" s="126"/>
      <c r="G18751" s="126">
        <f t="shared" si="367"/>
        <v>-270</v>
      </c>
      <c r="H18751" s="705" t="s">
        <v>12382</v>
      </c>
      <c r="J18751" s="40"/>
    </row>
    <row r="18752" spans="1:10" ht="15" x14ac:dyDescent="0.2">
      <c r="A18752" s="734">
        <v>45351</v>
      </c>
      <c r="B18752" s="63" t="s">
        <v>11089</v>
      </c>
      <c r="C18752" s="63" t="s">
        <v>12474</v>
      </c>
      <c r="D18752" s="183" t="s">
        <v>1157</v>
      </c>
      <c r="E18752" s="126">
        <v>10000</v>
      </c>
      <c r="F18752" s="126"/>
      <c r="G18752" s="126">
        <f t="shared" si="367"/>
        <v>-10000</v>
      </c>
      <c r="H18752" s="705" t="s">
        <v>12382</v>
      </c>
      <c r="J18752" s="40"/>
    </row>
    <row r="18753" spans="1:10" ht="15" x14ac:dyDescent="0.2">
      <c r="A18753" s="734">
        <v>45351</v>
      </c>
      <c r="B18753" s="63" t="s">
        <v>11093</v>
      </c>
      <c r="C18753" s="63" t="s">
        <v>10993</v>
      </c>
      <c r="D18753" s="183" t="s">
        <v>4966</v>
      </c>
      <c r="E18753" s="126">
        <v>18480</v>
      </c>
      <c r="F18753" s="126"/>
      <c r="G18753" s="126">
        <f t="shared" si="367"/>
        <v>-18480</v>
      </c>
      <c r="H18753" s="705" t="s">
        <v>12382</v>
      </c>
      <c r="J18753" s="40"/>
    </row>
    <row r="18754" spans="1:10" ht="15" x14ac:dyDescent="0.2">
      <c r="A18754" s="734">
        <v>45351</v>
      </c>
      <c r="B18754" s="63" t="s">
        <v>12535</v>
      </c>
      <c r="C18754" s="63" t="s">
        <v>10993</v>
      </c>
      <c r="D18754" s="183" t="s">
        <v>4966</v>
      </c>
      <c r="E18754" s="126">
        <v>7700</v>
      </c>
      <c r="F18754" s="126"/>
      <c r="G18754" s="126">
        <f t="shared" si="367"/>
        <v>-7700</v>
      </c>
      <c r="H18754" s="705" t="s">
        <v>12382</v>
      </c>
      <c r="J18754" s="40"/>
    </row>
    <row r="18755" spans="1:10" ht="15" x14ac:dyDescent="0.2">
      <c r="A18755" s="734">
        <v>45351</v>
      </c>
      <c r="B18755" s="63" t="s">
        <v>12535</v>
      </c>
      <c r="C18755" s="63" t="s">
        <v>10993</v>
      </c>
      <c r="D18755" s="183" t="s">
        <v>4966</v>
      </c>
      <c r="E18755" s="126">
        <v>135454</v>
      </c>
      <c r="F18755" s="126"/>
      <c r="G18755" s="126">
        <f t="shared" si="367"/>
        <v>-135454</v>
      </c>
      <c r="H18755" s="705" t="s">
        <v>12382</v>
      </c>
      <c r="J18755" s="40"/>
    </row>
    <row r="18756" spans="1:10" ht="15" x14ac:dyDescent="0.2">
      <c r="A18756" s="734">
        <v>45351</v>
      </c>
      <c r="B18756" s="63" t="s">
        <v>10908</v>
      </c>
      <c r="C18756" s="63" t="s">
        <v>10993</v>
      </c>
      <c r="D18756" s="183" t="s">
        <v>4966</v>
      </c>
      <c r="E18756" s="126">
        <v>690</v>
      </c>
      <c r="F18756" s="126"/>
      <c r="G18756" s="126">
        <f t="shared" si="367"/>
        <v>-690</v>
      </c>
      <c r="H18756" s="705" t="s">
        <v>12382</v>
      </c>
      <c r="J18756" s="40"/>
    </row>
    <row r="18757" spans="1:10" ht="15" x14ac:dyDescent="0.2">
      <c r="A18757" s="734">
        <v>45351</v>
      </c>
      <c r="B18757" s="63" t="s">
        <v>12535</v>
      </c>
      <c r="C18757" s="63" t="s">
        <v>10993</v>
      </c>
      <c r="D18757" s="183" t="s">
        <v>4966</v>
      </c>
      <c r="E18757" s="126">
        <v>46440</v>
      </c>
      <c r="F18757" s="126"/>
      <c r="G18757" s="126">
        <f t="shared" si="367"/>
        <v>-46440</v>
      </c>
      <c r="H18757" s="705" t="s">
        <v>12382</v>
      </c>
      <c r="J18757" s="40"/>
    </row>
    <row r="18758" spans="1:10" ht="15" x14ac:dyDescent="0.2">
      <c r="A18758" s="734">
        <v>45351</v>
      </c>
      <c r="B18758" s="63" t="s">
        <v>103</v>
      </c>
      <c r="C18758" s="63" t="s">
        <v>2996</v>
      </c>
      <c r="D18758" s="183" t="s">
        <v>12644</v>
      </c>
      <c r="E18758" s="126">
        <v>5330</v>
      </c>
      <c r="F18758" s="126"/>
      <c r="G18758" s="126">
        <f t="shared" ref="G18758:G18759" si="368">F18758-E18758</f>
        <v>-5330</v>
      </c>
      <c r="H18758" s="705" t="s">
        <v>12382</v>
      </c>
      <c r="J18758" s="40"/>
    </row>
    <row r="18759" spans="1:10" ht="15" x14ac:dyDescent="0.2">
      <c r="A18759" s="734">
        <v>45351</v>
      </c>
      <c r="B18759" s="63" t="s">
        <v>12368</v>
      </c>
      <c r="C18759" s="63" t="s">
        <v>11428</v>
      </c>
      <c r="D18759" s="183" t="s">
        <v>10721</v>
      </c>
      <c r="E18759" s="126">
        <v>100000</v>
      </c>
      <c r="F18759" s="126"/>
      <c r="G18759" s="126">
        <f t="shared" si="368"/>
        <v>-100000</v>
      </c>
      <c r="H18759" s="705" t="s">
        <v>12382</v>
      </c>
      <c r="J18759" s="40"/>
    </row>
    <row r="18760" spans="1:10" ht="15" x14ac:dyDescent="0.2">
      <c r="A18760" s="733">
        <v>45328</v>
      </c>
      <c r="B18760" s="174" t="s">
        <v>12629</v>
      </c>
      <c r="C18760" s="174" t="s">
        <v>12398</v>
      </c>
      <c r="D18760" s="228" t="s">
        <v>12399</v>
      </c>
      <c r="E18760" s="236">
        <v>330000</v>
      </c>
      <c r="F18760" s="236"/>
      <c r="G18760" s="236">
        <f t="shared" ref="G18760:G18771" si="369">F18760-E18760</f>
        <v>-330000</v>
      </c>
      <c r="H18760" s="709" t="s">
        <v>12382</v>
      </c>
    </row>
    <row r="18761" spans="1:10" ht="15" x14ac:dyDescent="0.2">
      <c r="A18761" s="733">
        <v>45328</v>
      </c>
      <c r="B18761" s="174" t="s">
        <v>11617</v>
      </c>
      <c r="C18761" s="174" t="s">
        <v>11884</v>
      </c>
      <c r="D18761" s="228" t="s">
        <v>12400</v>
      </c>
      <c r="E18761" s="236">
        <v>81000</v>
      </c>
      <c r="F18761" s="236"/>
      <c r="G18761" s="236">
        <f t="shared" si="369"/>
        <v>-81000</v>
      </c>
      <c r="H18761" s="709" t="s">
        <v>12382</v>
      </c>
    </row>
    <row r="18762" spans="1:10" ht="15" x14ac:dyDescent="0.2">
      <c r="A18762" s="733">
        <v>45328</v>
      </c>
      <c r="B18762" s="174" t="s">
        <v>11897</v>
      </c>
      <c r="C18762" s="174" t="s">
        <v>11291</v>
      </c>
      <c r="D18762" s="228" t="s">
        <v>12401</v>
      </c>
      <c r="E18762" s="236">
        <v>200000</v>
      </c>
      <c r="F18762" s="236"/>
      <c r="G18762" s="236">
        <f t="shared" si="369"/>
        <v>-200000</v>
      </c>
      <c r="H18762" s="709" t="s">
        <v>12382</v>
      </c>
    </row>
    <row r="18763" spans="1:10" ht="24" x14ac:dyDescent="0.2">
      <c r="A18763" s="733">
        <v>45341</v>
      </c>
      <c r="B18763" s="174" t="s">
        <v>103</v>
      </c>
      <c r="C18763" s="174" t="s">
        <v>12577</v>
      </c>
      <c r="D18763" s="228" t="s">
        <v>12579</v>
      </c>
      <c r="E18763" s="236">
        <v>100000</v>
      </c>
      <c r="F18763" s="236"/>
      <c r="G18763" s="236">
        <f t="shared" si="369"/>
        <v>-100000</v>
      </c>
      <c r="H18763" s="709" t="s">
        <v>12382</v>
      </c>
    </row>
    <row r="18764" spans="1:10" ht="15" x14ac:dyDescent="0.2">
      <c r="A18764" s="733">
        <v>45341</v>
      </c>
      <c r="B18764" s="174" t="s">
        <v>10471</v>
      </c>
      <c r="C18764" s="174" t="s">
        <v>9460</v>
      </c>
      <c r="D18764" s="228" t="s">
        <v>12578</v>
      </c>
      <c r="E18764" s="236">
        <v>90000</v>
      </c>
      <c r="F18764" s="236"/>
      <c r="G18764" s="236">
        <f t="shared" si="369"/>
        <v>-90000</v>
      </c>
      <c r="H18764" s="709" t="s">
        <v>12382</v>
      </c>
    </row>
    <row r="18765" spans="1:10" ht="15" x14ac:dyDescent="0.2">
      <c r="A18765" s="733">
        <v>45341</v>
      </c>
      <c r="B18765" s="736"/>
      <c r="C18765" s="174" t="s">
        <v>12050</v>
      </c>
      <c r="D18765" s="228" t="s">
        <v>12581</v>
      </c>
      <c r="E18765" s="236">
        <v>653892</v>
      </c>
      <c r="F18765" s="236"/>
      <c r="G18765" s="236">
        <f t="shared" si="369"/>
        <v>-653892</v>
      </c>
      <c r="H18765" s="709" t="s">
        <v>12382</v>
      </c>
    </row>
    <row r="18766" spans="1:10" ht="15" x14ac:dyDescent="0.2">
      <c r="A18766" s="733">
        <v>45342</v>
      </c>
      <c r="B18766" s="174" t="s">
        <v>9769</v>
      </c>
      <c r="C18766" s="174" t="s">
        <v>11428</v>
      </c>
      <c r="D18766" s="228" t="s">
        <v>12582</v>
      </c>
      <c r="E18766" s="236">
        <v>100000</v>
      </c>
      <c r="F18766" s="236"/>
      <c r="G18766" s="236">
        <f t="shared" si="369"/>
        <v>-100000</v>
      </c>
      <c r="H18766" s="709" t="s">
        <v>12382</v>
      </c>
    </row>
    <row r="18767" spans="1:10" ht="15" x14ac:dyDescent="0.2">
      <c r="A18767" s="733">
        <v>45342</v>
      </c>
      <c r="B18767" s="174" t="s">
        <v>12368</v>
      </c>
      <c r="C18767" s="174" t="s">
        <v>11428</v>
      </c>
      <c r="D18767" s="228" t="s">
        <v>12583</v>
      </c>
      <c r="E18767" s="236">
        <v>145000</v>
      </c>
      <c r="F18767" s="236"/>
      <c r="G18767" s="236">
        <f t="shared" si="369"/>
        <v>-145000</v>
      </c>
      <c r="H18767" s="709" t="s">
        <v>12382</v>
      </c>
    </row>
    <row r="18768" spans="1:10" ht="15" x14ac:dyDescent="0.2">
      <c r="A18768" s="733">
        <v>45343</v>
      </c>
      <c r="B18768" s="174" t="s">
        <v>12629</v>
      </c>
      <c r="C18768" s="174" t="s">
        <v>9549</v>
      </c>
      <c r="D18768" s="228" t="s">
        <v>12584</v>
      </c>
      <c r="E18768" s="236">
        <v>50000</v>
      </c>
      <c r="F18768" s="236"/>
      <c r="G18768" s="236">
        <f t="shared" si="369"/>
        <v>-50000</v>
      </c>
      <c r="H18768" s="709" t="s">
        <v>12382</v>
      </c>
    </row>
    <row r="18769" spans="1:8" ht="24" x14ac:dyDescent="0.2">
      <c r="A18769" s="733">
        <v>45343</v>
      </c>
      <c r="B18769" s="174" t="s">
        <v>103</v>
      </c>
      <c r="C18769" s="174" t="s">
        <v>12577</v>
      </c>
      <c r="D18769" s="228" t="s">
        <v>12585</v>
      </c>
      <c r="E18769" s="236">
        <v>150000</v>
      </c>
      <c r="F18769" s="236"/>
      <c r="G18769" s="236">
        <f t="shared" si="369"/>
        <v>-150000</v>
      </c>
      <c r="H18769" s="709" t="s">
        <v>12382</v>
      </c>
    </row>
    <row r="18770" spans="1:8" ht="15" x14ac:dyDescent="0.2">
      <c r="A18770" s="733">
        <v>45348</v>
      </c>
      <c r="B18770" s="174" t="s">
        <v>12207</v>
      </c>
      <c r="C18770" s="174" t="s">
        <v>11106</v>
      </c>
      <c r="D18770" s="228" t="s">
        <v>12605</v>
      </c>
      <c r="E18770" s="236">
        <v>35400</v>
      </c>
      <c r="F18770" s="236"/>
      <c r="G18770" s="236">
        <f t="shared" si="369"/>
        <v>-35400</v>
      </c>
      <c r="H18770" s="709" t="s">
        <v>12382</v>
      </c>
    </row>
    <row r="18771" spans="1:8" ht="24" x14ac:dyDescent="0.2">
      <c r="A18771" s="733">
        <v>45350</v>
      </c>
      <c r="B18771" s="174" t="s">
        <v>11089</v>
      </c>
      <c r="C18771" s="174" t="s">
        <v>1198</v>
      </c>
      <c r="D18771" s="228" t="s">
        <v>12627</v>
      </c>
      <c r="E18771" s="236">
        <v>638634</v>
      </c>
      <c r="F18771" s="236"/>
      <c r="G18771" s="236">
        <f t="shared" si="369"/>
        <v>-638634</v>
      </c>
      <c r="H18771" s="709" t="s">
        <v>12382</v>
      </c>
    </row>
    <row r="18772" spans="1:8" ht="15" x14ac:dyDescent="0.2">
      <c r="A18772" s="730">
        <v>45324</v>
      </c>
      <c r="B18772" s="94" t="s">
        <v>37</v>
      </c>
      <c r="C18772" s="94" t="s">
        <v>559</v>
      </c>
      <c r="D18772" s="892" t="s">
        <v>12383</v>
      </c>
      <c r="E18772" s="176"/>
      <c r="F18772" s="176">
        <v>246087</v>
      </c>
      <c r="G18772" s="176">
        <f t="shared" ref="G18772:G18775" si="370">F18772-E18772</f>
        <v>246087</v>
      </c>
      <c r="H18772" s="702" t="s">
        <v>12382</v>
      </c>
    </row>
    <row r="18773" spans="1:8" ht="15" x14ac:dyDescent="0.2">
      <c r="A18773" s="730">
        <v>45324</v>
      </c>
      <c r="B18773" s="94" t="s">
        <v>37</v>
      </c>
      <c r="C18773" s="94" t="s">
        <v>559</v>
      </c>
      <c r="D18773" s="892" t="s">
        <v>12384</v>
      </c>
      <c r="E18773" s="176"/>
      <c r="F18773" s="176">
        <v>246087</v>
      </c>
      <c r="G18773" s="176">
        <f t="shared" si="370"/>
        <v>246087</v>
      </c>
      <c r="H18773" s="702" t="s">
        <v>12382</v>
      </c>
    </row>
    <row r="18774" spans="1:8" ht="15" x14ac:dyDescent="0.2">
      <c r="A18774" s="730">
        <v>45324</v>
      </c>
      <c r="B18774" s="94" t="s">
        <v>37</v>
      </c>
      <c r="C18774" s="94" t="s">
        <v>559</v>
      </c>
      <c r="D18774" s="892" t="s">
        <v>12385</v>
      </c>
      <c r="E18774" s="176"/>
      <c r="F18774" s="176">
        <v>246087</v>
      </c>
      <c r="G18774" s="176">
        <f t="shared" si="370"/>
        <v>246087</v>
      </c>
      <c r="H18774" s="702" t="s">
        <v>12382</v>
      </c>
    </row>
    <row r="18775" spans="1:8" ht="15" x14ac:dyDescent="0.2">
      <c r="A18775" s="730">
        <v>45324</v>
      </c>
      <c r="B18775" s="94" t="s">
        <v>37</v>
      </c>
      <c r="C18775" s="94" t="s">
        <v>559</v>
      </c>
      <c r="D18775" s="892" t="s">
        <v>12386</v>
      </c>
      <c r="E18775" s="176"/>
      <c r="F18775" s="176">
        <v>178973</v>
      </c>
      <c r="G18775" s="176">
        <f t="shared" si="370"/>
        <v>178973</v>
      </c>
      <c r="H18775" s="702" t="s">
        <v>12382</v>
      </c>
    </row>
    <row r="18776" spans="1:8" ht="15" x14ac:dyDescent="0.2">
      <c r="A18776" s="730">
        <v>45329</v>
      </c>
      <c r="B18776" s="94" t="s">
        <v>9409</v>
      </c>
      <c r="C18776" s="94" t="s">
        <v>559</v>
      </c>
      <c r="D18776" s="892" t="s">
        <v>12669</v>
      </c>
      <c r="E18776" s="176"/>
      <c r="F18776" s="176">
        <v>677861</v>
      </c>
      <c r="G18776" s="176">
        <f t="shared" ref="G18776:G18777" si="371">F18776-E18776</f>
        <v>677861</v>
      </c>
      <c r="H18776" s="702" t="s">
        <v>12382</v>
      </c>
    </row>
    <row r="18777" spans="1:8" ht="15" x14ac:dyDescent="0.2">
      <c r="A18777" s="730">
        <v>45332</v>
      </c>
      <c r="B18777" s="94" t="s">
        <v>3945</v>
      </c>
      <c r="C18777" s="94" t="s">
        <v>559</v>
      </c>
      <c r="D18777" s="892" t="s">
        <v>12434</v>
      </c>
      <c r="E18777" s="176"/>
      <c r="F18777" s="176">
        <v>333522</v>
      </c>
      <c r="G18777" s="176">
        <f t="shared" si="371"/>
        <v>333522</v>
      </c>
      <c r="H18777" s="702" t="s">
        <v>12382</v>
      </c>
    </row>
    <row r="18778" spans="1:8" ht="15" x14ac:dyDescent="0.2">
      <c r="A18778" s="730">
        <v>45336</v>
      </c>
      <c r="B18778" s="94" t="s">
        <v>3946</v>
      </c>
      <c r="C18778" s="94" t="s">
        <v>559</v>
      </c>
      <c r="D18778" s="892" t="s">
        <v>12631</v>
      </c>
      <c r="E18778" s="176"/>
      <c r="F18778" s="176">
        <v>359992</v>
      </c>
      <c r="G18778" s="176">
        <f>F18778-E18778</f>
        <v>359992</v>
      </c>
      <c r="H18778" s="702" t="s">
        <v>12382</v>
      </c>
    </row>
    <row r="18779" spans="1:8" ht="15" x14ac:dyDescent="0.2">
      <c r="A18779" s="730">
        <v>45342</v>
      </c>
      <c r="B18779" s="94" t="s">
        <v>8043</v>
      </c>
      <c r="C18779" s="94" t="s">
        <v>559</v>
      </c>
      <c r="D18779" s="892" t="s">
        <v>12524</v>
      </c>
      <c r="E18779" s="176"/>
      <c r="F18779" s="176">
        <v>5000000</v>
      </c>
      <c r="G18779" s="176">
        <f t="shared" ref="G18779" si="372">F18779-E18779</f>
        <v>5000000</v>
      </c>
      <c r="H18779" s="702" t="s">
        <v>12382</v>
      </c>
    </row>
    <row r="18780" spans="1:8" ht="15" x14ac:dyDescent="0.2">
      <c r="A18780" s="730">
        <v>45344</v>
      </c>
      <c r="B18780" s="94" t="s">
        <v>9986</v>
      </c>
      <c r="C18780" s="94" t="s">
        <v>559</v>
      </c>
      <c r="D18780" s="892" t="s">
        <v>12525</v>
      </c>
      <c r="E18780" s="176"/>
      <c r="F18780" s="176">
        <v>1800000</v>
      </c>
      <c r="G18780" s="176">
        <f t="shared" ref="G18780" si="373">F18780-E18780</f>
        <v>1800000</v>
      </c>
      <c r="H18780" s="702" t="s">
        <v>12382</v>
      </c>
    </row>
    <row r="18781" spans="1:8" ht="24" x14ac:dyDescent="0.2">
      <c r="A18781" s="730">
        <v>45344</v>
      </c>
      <c r="B18781" s="94" t="s">
        <v>11093</v>
      </c>
      <c r="C18781" s="94" t="s">
        <v>559</v>
      </c>
      <c r="D18781" s="802" t="s">
        <v>12526</v>
      </c>
      <c r="E18781" s="176"/>
      <c r="F18781" s="176">
        <v>2092916</v>
      </c>
      <c r="G18781" s="176">
        <f t="shared" ref="G18781:G18784" si="374">F18781-E18781</f>
        <v>2092916</v>
      </c>
      <c r="H18781" s="702" t="s">
        <v>12382</v>
      </c>
    </row>
    <row r="18782" spans="1:8" ht="15" x14ac:dyDescent="0.2">
      <c r="A18782" s="730">
        <v>45344</v>
      </c>
      <c r="B18782" s="94" t="s">
        <v>37</v>
      </c>
      <c r="C18782" s="94" t="s">
        <v>559</v>
      </c>
      <c r="D18782" s="892" t="s">
        <v>12527</v>
      </c>
      <c r="E18782" s="176"/>
      <c r="F18782" s="176">
        <v>246087</v>
      </c>
      <c r="G18782" s="176">
        <f t="shared" si="374"/>
        <v>246087</v>
      </c>
      <c r="H18782" s="702" t="s">
        <v>12382</v>
      </c>
    </row>
    <row r="18783" spans="1:8" ht="15" x14ac:dyDescent="0.2">
      <c r="A18783" s="730">
        <v>45345</v>
      </c>
      <c r="B18783" s="94" t="s">
        <v>9986</v>
      </c>
      <c r="C18783" s="94" t="s">
        <v>559</v>
      </c>
      <c r="D18783" s="892" t="s">
        <v>12525</v>
      </c>
      <c r="E18783" s="176"/>
      <c r="F18783" s="176">
        <v>900000</v>
      </c>
      <c r="G18783" s="176">
        <f t="shared" si="374"/>
        <v>900000</v>
      </c>
      <c r="H18783" s="702" t="s">
        <v>12382</v>
      </c>
    </row>
    <row r="18784" spans="1:8" ht="15" x14ac:dyDescent="0.2">
      <c r="A18784" s="730">
        <v>45345</v>
      </c>
      <c r="B18784" s="94" t="s">
        <v>9986</v>
      </c>
      <c r="C18784" s="94" t="s">
        <v>559</v>
      </c>
      <c r="D18784" s="892" t="s">
        <v>12525</v>
      </c>
      <c r="E18784" s="176"/>
      <c r="F18784" s="176">
        <v>900000</v>
      </c>
      <c r="G18784" s="176">
        <f t="shared" si="374"/>
        <v>900000</v>
      </c>
      <c r="H18784" s="702" t="s">
        <v>12382</v>
      </c>
    </row>
    <row r="18785" spans="1:10" ht="24" x14ac:dyDescent="0.2">
      <c r="A18785" s="730">
        <v>45345</v>
      </c>
      <c r="B18785" s="94" t="s">
        <v>11738</v>
      </c>
      <c r="C18785" s="94" t="s">
        <v>559</v>
      </c>
      <c r="D18785" s="802" t="s">
        <v>12588</v>
      </c>
      <c r="E18785" s="176"/>
      <c r="F18785" s="176">
        <v>1460000</v>
      </c>
      <c r="G18785" s="176">
        <f t="shared" ref="G18785" si="375">F18785-E18785</f>
        <v>1460000</v>
      </c>
      <c r="H18785" s="702" t="s">
        <v>12382</v>
      </c>
    </row>
    <row r="18786" spans="1:10" ht="48" x14ac:dyDescent="0.2">
      <c r="A18786" s="730">
        <v>45349</v>
      </c>
      <c r="B18786" s="94" t="s">
        <v>11503</v>
      </c>
      <c r="C18786" s="94" t="s">
        <v>559</v>
      </c>
      <c r="D18786" s="802" t="s">
        <v>12603</v>
      </c>
      <c r="E18786" s="176"/>
      <c r="F18786" s="176">
        <v>200000</v>
      </c>
      <c r="G18786" s="176">
        <f t="shared" ref="G18786" si="376">F18786-E18786</f>
        <v>200000</v>
      </c>
      <c r="H18786" s="702" t="s">
        <v>12382</v>
      </c>
    </row>
    <row r="18787" spans="1:10" ht="24" x14ac:dyDescent="0.2">
      <c r="A18787" s="730">
        <v>45351</v>
      </c>
      <c r="B18787" s="94" t="s">
        <v>11093</v>
      </c>
      <c r="C18787" s="94" t="s">
        <v>559</v>
      </c>
      <c r="D18787" s="802" t="s">
        <v>12627</v>
      </c>
      <c r="E18787" s="176"/>
      <c r="F18787" s="176">
        <v>638634</v>
      </c>
      <c r="G18787" s="176">
        <f t="shared" ref="G18787" si="377">F18787-E18787</f>
        <v>638634</v>
      </c>
      <c r="H18787" s="702" t="s">
        <v>12382</v>
      </c>
    </row>
    <row r="18788" spans="1:10" ht="15" x14ac:dyDescent="0.2">
      <c r="A18788" s="734">
        <v>45353</v>
      </c>
      <c r="B18788" s="63" t="s">
        <v>11093</v>
      </c>
      <c r="C18788" s="63" t="s">
        <v>9549</v>
      </c>
      <c r="D18788" s="183" t="s">
        <v>8201</v>
      </c>
      <c r="E18788" s="126">
        <v>2000</v>
      </c>
      <c r="F18788" s="126"/>
      <c r="G18788" s="126">
        <f>F18788-E18788</f>
        <v>-2000</v>
      </c>
      <c r="H18788" s="705" t="s">
        <v>12665</v>
      </c>
      <c r="J18788" s="40"/>
    </row>
    <row r="18789" spans="1:10" ht="15" x14ac:dyDescent="0.2">
      <c r="A18789" s="734">
        <v>45353</v>
      </c>
      <c r="B18789" s="63" t="s">
        <v>103</v>
      </c>
      <c r="C18789" s="63" t="s">
        <v>103</v>
      </c>
      <c r="D18789" s="183" t="s">
        <v>12560</v>
      </c>
      <c r="E18789" s="126">
        <v>6000</v>
      </c>
      <c r="F18789" s="126"/>
      <c r="G18789" s="126">
        <f>F18789-E18789</f>
        <v>-6000</v>
      </c>
      <c r="H18789" s="705" t="s">
        <v>12665</v>
      </c>
      <c r="J18789" s="40"/>
    </row>
    <row r="18790" spans="1:10" ht="15" x14ac:dyDescent="0.2">
      <c r="A18790" s="734">
        <v>45353</v>
      </c>
      <c r="B18790" s="63" t="s">
        <v>10232</v>
      </c>
      <c r="C18790" s="63" t="s">
        <v>5741</v>
      </c>
      <c r="D18790" s="183" t="s">
        <v>10337</v>
      </c>
      <c r="E18790" s="126">
        <v>400</v>
      </c>
      <c r="F18790" s="126"/>
      <c r="G18790" s="126">
        <f>F18790-E18790</f>
        <v>-400</v>
      </c>
      <c r="H18790" s="705" t="s">
        <v>12665</v>
      </c>
      <c r="J18790" s="40"/>
    </row>
    <row r="18791" spans="1:10" ht="15" x14ac:dyDescent="0.2">
      <c r="A18791" s="734">
        <v>45353</v>
      </c>
      <c r="B18791" s="63" t="s">
        <v>10232</v>
      </c>
      <c r="C18791" s="63" t="s">
        <v>8372</v>
      </c>
      <c r="D18791" s="183" t="s">
        <v>370</v>
      </c>
      <c r="E18791" s="126">
        <v>200</v>
      </c>
      <c r="F18791" s="126"/>
      <c r="G18791" s="126">
        <f>F18791-E18791</f>
        <v>-200</v>
      </c>
      <c r="H18791" s="705" t="s">
        <v>12665</v>
      </c>
      <c r="J18791" s="40"/>
    </row>
    <row r="18792" spans="1:10" ht="15" x14ac:dyDescent="0.2">
      <c r="A18792" s="734">
        <v>45353</v>
      </c>
      <c r="B18792" s="63" t="s">
        <v>10363</v>
      </c>
      <c r="C18792" s="63" t="s">
        <v>5741</v>
      </c>
      <c r="D18792" s="183" t="s">
        <v>12645</v>
      </c>
      <c r="E18792" s="126">
        <v>5000</v>
      </c>
      <c r="F18792" s="126"/>
      <c r="G18792" s="126">
        <f>F18792-E18792</f>
        <v>-5000</v>
      </c>
      <c r="H18792" s="705" t="s">
        <v>12665</v>
      </c>
      <c r="J18792" s="40"/>
    </row>
    <row r="18793" spans="1:10" ht="24" x14ac:dyDescent="0.2">
      <c r="A18793" s="734">
        <v>45353</v>
      </c>
      <c r="B18793" s="63" t="s">
        <v>12535</v>
      </c>
      <c r="C18793" s="63" t="s">
        <v>12646</v>
      </c>
      <c r="D18793" s="183" t="s">
        <v>12647</v>
      </c>
      <c r="E18793" s="126">
        <v>50000</v>
      </c>
      <c r="F18793" s="126"/>
      <c r="G18793" s="126">
        <f t="shared" ref="G18793:G18794" si="378">F18793-E18793</f>
        <v>-50000</v>
      </c>
      <c r="H18793" s="705" t="s">
        <v>12665</v>
      </c>
      <c r="J18793" s="40"/>
    </row>
    <row r="18794" spans="1:10" ht="15" x14ac:dyDescent="0.2">
      <c r="A18794" s="734">
        <v>45353</v>
      </c>
      <c r="B18794" s="63" t="s">
        <v>11738</v>
      </c>
      <c r="C18794" s="63" t="s">
        <v>10993</v>
      </c>
      <c r="D18794" s="183" t="s">
        <v>6486</v>
      </c>
      <c r="E18794" s="126">
        <v>14460</v>
      </c>
      <c r="F18794" s="126"/>
      <c r="G18794" s="126">
        <f t="shared" si="378"/>
        <v>-14460</v>
      </c>
      <c r="H18794" s="705" t="s">
        <v>12665</v>
      </c>
      <c r="J18794" s="40"/>
    </row>
    <row r="18795" spans="1:10" ht="15" x14ac:dyDescent="0.2">
      <c r="A18795" s="734">
        <v>45353</v>
      </c>
      <c r="B18795" s="63" t="s">
        <v>103</v>
      </c>
      <c r="C18795" s="63" t="s">
        <v>12648</v>
      </c>
      <c r="D18795" s="183" t="s">
        <v>12649</v>
      </c>
      <c r="E18795" s="126">
        <v>3000</v>
      </c>
      <c r="F18795" s="126"/>
      <c r="G18795" s="126">
        <f t="shared" ref="G18795:G18801" si="379">F18795-E18795</f>
        <v>-3000</v>
      </c>
      <c r="H18795" s="705" t="s">
        <v>12665</v>
      </c>
      <c r="J18795" s="40"/>
    </row>
    <row r="18796" spans="1:10" ht="15" x14ac:dyDescent="0.2">
      <c r="A18796" s="734">
        <v>45353</v>
      </c>
      <c r="B18796" s="63" t="s">
        <v>11089</v>
      </c>
      <c r="C18796" s="63" t="s">
        <v>5741</v>
      </c>
      <c r="D18796" s="183" t="s">
        <v>370</v>
      </c>
      <c r="E18796" s="126">
        <v>1200</v>
      </c>
      <c r="F18796" s="126"/>
      <c r="G18796" s="126">
        <f t="shared" si="379"/>
        <v>-1200</v>
      </c>
      <c r="H18796" s="705" t="s">
        <v>12665</v>
      </c>
      <c r="J18796" s="40"/>
    </row>
    <row r="18797" spans="1:10" ht="15" x14ac:dyDescent="0.2">
      <c r="A18797" s="734">
        <v>45355</v>
      </c>
      <c r="B18797" s="63" t="s">
        <v>25</v>
      </c>
      <c r="C18797" s="63" t="s">
        <v>8150</v>
      </c>
      <c r="D18797" s="183" t="s">
        <v>6310</v>
      </c>
      <c r="E18797" s="126">
        <v>865</v>
      </c>
      <c r="F18797" s="126"/>
      <c r="G18797" s="126">
        <f t="shared" si="379"/>
        <v>-865</v>
      </c>
      <c r="H18797" s="705" t="s">
        <v>12665</v>
      </c>
      <c r="J18797" s="40"/>
    </row>
    <row r="18798" spans="1:10" ht="15" x14ac:dyDescent="0.2">
      <c r="A18798" s="734">
        <v>45355</v>
      </c>
      <c r="B18798" s="63" t="s">
        <v>103</v>
      </c>
      <c r="C18798" s="63" t="s">
        <v>8150</v>
      </c>
      <c r="D18798" s="183" t="s">
        <v>6310</v>
      </c>
      <c r="E18798" s="126">
        <v>745</v>
      </c>
      <c r="F18798" s="126"/>
      <c r="G18798" s="126">
        <f t="shared" si="379"/>
        <v>-745</v>
      </c>
      <c r="H18798" s="705" t="s">
        <v>12665</v>
      </c>
      <c r="J18798" s="40"/>
    </row>
    <row r="18799" spans="1:10" ht="15" x14ac:dyDescent="0.2">
      <c r="A18799" s="734">
        <v>45355</v>
      </c>
      <c r="B18799" s="63" t="s">
        <v>103</v>
      </c>
      <c r="C18799" s="63" t="s">
        <v>103</v>
      </c>
      <c r="D18799" s="183" t="s">
        <v>12560</v>
      </c>
      <c r="E18799" s="126">
        <v>3000</v>
      </c>
      <c r="F18799" s="126"/>
      <c r="G18799" s="126">
        <f t="shared" si="379"/>
        <v>-3000</v>
      </c>
      <c r="H18799" s="705" t="s">
        <v>12665</v>
      </c>
      <c r="J18799" s="40"/>
    </row>
    <row r="18800" spans="1:10" ht="15" x14ac:dyDescent="0.2">
      <c r="A18800" s="734">
        <v>45355</v>
      </c>
      <c r="B18800" s="63" t="s">
        <v>11089</v>
      </c>
      <c r="C18800" s="63" t="s">
        <v>12650</v>
      </c>
      <c r="D18800" s="183" t="s">
        <v>1157</v>
      </c>
      <c r="E18800" s="126">
        <v>10000</v>
      </c>
      <c r="F18800" s="126"/>
      <c r="G18800" s="126">
        <f t="shared" si="379"/>
        <v>-10000</v>
      </c>
      <c r="H18800" s="705" t="s">
        <v>12665</v>
      </c>
      <c r="J18800" s="40"/>
    </row>
    <row r="18801" spans="1:10" ht="15" x14ac:dyDescent="0.2">
      <c r="A18801" s="734">
        <v>45355</v>
      </c>
      <c r="B18801" s="63" t="s">
        <v>11897</v>
      </c>
      <c r="C18801" s="63" t="s">
        <v>431</v>
      </c>
      <c r="D18801" s="183" t="s">
        <v>12651</v>
      </c>
      <c r="E18801" s="126">
        <v>225000</v>
      </c>
      <c r="F18801" s="126"/>
      <c r="G18801" s="126">
        <f t="shared" si="379"/>
        <v>-225000</v>
      </c>
      <c r="H18801" s="705" t="s">
        <v>12665</v>
      </c>
      <c r="J18801" s="40"/>
    </row>
    <row r="18802" spans="1:10" ht="15" x14ac:dyDescent="0.2">
      <c r="A18802" s="734">
        <v>45355</v>
      </c>
      <c r="B18802" s="63" t="s">
        <v>11897</v>
      </c>
      <c r="C18802" s="63" t="s">
        <v>10993</v>
      </c>
      <c r="D18802" s="183" t="s">
        <v>12652</v>
      </c>
      <c r="E18802" s="126">
        <v>10000</v>
      </c>
      <c r="F18802" s="126"/>
      <c r="G18802" s="126">
        <f t="shared" ref="G18802:G18808" si="380">F18802-E18802</f>
        <v>-10000</v>
      </c>
      <c r="H18802" s="705" t="s">
        <v>12665</v>
      </c>
      <c r="J18802" s="40"/>
    </row>
    <row r="18803" spans="1:10" ht="15" x14ac:dyDescent="0.2">
      <c r="A18803" s="734">
        <v>45355</v>
      </c>
      <c r="B18803" s="63" t="s">
        <v>11897</v>
      </c>
      <c r="C18803" s="63" t="s">
        <v>5387</v>
      </c>
      <c r="D18803" s="183" t="s">
        <v>12653</v>
      </c>
      <c r="E18803" s="126">
        <v>6000</v>
      </c>
      <c r="F18803" s="126"/>
      <c r="G18803" s="126">
        <f t="shared" si="380"/>
        <v>-6000</v>
      </c>
      <c r="H18803" s="705" t="s">
        <v>12665</v>
      </c>
      <c r="J18803" s="40"/>
    </row>
    <row r="18804" spans="1:10" ht="15" x14ac:dyDescent="0.2">
      <c r="A18804" s="734">
        <v>45355</v>
      </c>
      <c r="B18804" s="63" t="s">
        <v>103</v>
      </c>
      <c r="C18804" s="63" t="s">
        <v>10589</v>
      </c>
      <c r="D18804" s="183" t="s">
        <v>1157</v>
      </c>
      <c r="E18804" s="126">
        <v>7000</v>
      </c>
      <c r="F18804" s="126"/>
      <c r="G18804" s="126">
        <f t="shared" si="380"/>
        <v>-7000</v>
      </c>
      <c r="H18804" s="705" t="s">
        <v>12665</v>
      </c>
      <c r="J18804" s="40"/>
    </row>
    <row r="18805" spans="1:10" ht="15" x14ac:dyDescent="0.2">
      <c r="A18805" s="734">
        <v>45355</v>
      </c>
      <c r="B18805" s="63" t="s">
        <v>103</v>
      </c>
      <c r="C18805" s="63" t="s">
        <v>103</v>
      </c>
      <c r="D18805" s="183" t="s">
        <v>12424</v>
      </c>
      <c r="E18805" s="126">
        <v>1000</v>
      </c>
      <c r="F18805" s="126"/>
      <c r="G18805" s="126">
        <f t="shared" si="380"/>
        <v>-1000</v>
      </c>
      <c r="H18805" s="705" t="s">
        <v>12665</v>
      </c>
      <c r="J18805" s="40"/>
    </row>
    <row r="18806" spans="1:10" ht="15" x14ac:dyDescent="0.2">
      <c r="A18806" s="734">
        <v>45356</v>
      </c>
      <c r="B18806" s="63" t="s">
        <v>11307</v>
      </c>
      <c r="C18806" s="63" t="s">
        <v>10993</v>
      </c>
      <c r="D18806" s="183" t="s">
        <v>12655</v>
      </c>
      <c r="E18806" s="126">
        <v>4800</v>
      </c>
      <c r="F18806" s="126"/>
      <c r="G18806" s="126">
        <f t="shared" si="380"/>
        <v>-4800</v>
      </c>
      <c r="H18806" s="705" t="s">
        <v>12665</v>
      </c>
      <c r="J18806" s="40"/>
    </row>
    <row r="18807" spans="1:10" ht="15" x14ac:dyDescent="0.2">
      <c r="A18807" s="734">
        <v>45356</v>
      </c>
      <c r="B18807" s="63" t="s">
        <v>10908</v>
      </c>
      <c r="C18807" s="63" t="s">
        <v>286</v>
      </c>
      <c r="D18807" s="183" t="s">
        <v>8663</v>
      </c>
      <c r="E18807" s="126">
        <v>500</v>
      </c>
      <c r="F18807" s="126"/>
      <c r="G18807" s="126">
        <f t="shared" si="380"/>
        <v>-500</v>
      </c>
      <c r="H18807" s="705" t="s">
        <v>12665</v>
      </c>
      <c r="J18807" s="40"/>
    </row>
    <row r="18808" spans="1:10" ht="15" x14ac:dyDescent="0.2">
      <c r="A18808" s="734">
        <v>45356</v>
      </c>
      <c r="B18808" s="63" t="s">
        <v>103</v>
      </c>
      <c r="C18808" s="63" t="s">
        <v>103</v>
      </c>
      <c r="D18808" s="183" t="s">
        <v>12560</v>
      </c>
      <c r="E18808" s="126">
        <v>4000</v>
      </c>
      <c r="F18808" s="126"/>
      <c r="G18808" s="126">
        <f t="shared" si="380"/>
        <v>-4000</v>
      </c>
      <c r="H18808" s="705" t="s">
        <v>12665</v>
      </c>
      <c r="J18808" s="40"/>
    </row>
    <row r="18809" spans="1:10" ht="15" x14ac:dyDescent="0.2">
      <c r="A18809" s="734">
        <v>45356</v>
      </c>
      <c r="B18809" s="63" t="s">
        <v>11738</v>
      </c>
      <c r="C18809" s="63" t="s">
        <v>10993</v>
      </c>
      <c r="D18809" s="183" t="s">
        <v>12656</v>
      </c>
      <c r="E18809" s="126">
        <v>2400</v>
      </c>
      <c r="F18809" s="126"/>
      <c r="G18809" s="126">
        <f t="shared" ref="G18809:G18814" si="381">F18809-E18809</f>
        <v>-2400</v>
      </c>
      <c r="H18809" s="705" t="s">
        <v>12665</v>
      </c>
      <c r="J18809" s="40"/>
    </row>
    <row r="18810" spans="1:10" ht="15" x14ac:dyDescent="0.2">
      <c r="A18810" s="734">
        <v>45356</v>
      </c>
      <c r="B18810" s="63" t="s">
        <v>12368</v>
      </c>
      <c r="C18810" s="63" t="s">
        <v>11099</v>
      </c>
      <c r="D18810" s="183" t="s">
        <v>1157</v>
      </c>
      <c r="E18810" s="126">
        <v>22000</v>
      </c>
      <c r="F18810" s="126"/>
      <c r="G18810" s="126">
        <f t="shared" si="381"/>
        <v>-22000</v>
      </c>
      <c r="H18810" s="705" t="s">
        <v>12665</v>
      </c>
      <c r="J18810" s="40"/>
    </row>
    <row r="18811" spans="1:10" ht="15" x14ac:dyDescent="0.2">
      <c r="A18811" s="734">
        <v>45356</v>
      </c>
      <c r="B18811" s="63" t="s">
        <v>37</v>
      </c>
      <c r="C18811" s="63" t="s">
        <v>392</v>
      </c>
      <c r="D18811" s="183" t="s">
        <v>5755</v>
      </c>
      <c r="E18811" s="126">
        <v>3000</v>
      </c>
      <c r="F18811" s="126"/>
      <c r="G18811" s="126">
        <f t="shared" si="381"/>
        <v>-3000</v>
      </c>
      <c r="H18811" s="705" t="s">
        <v>12665</v>
      </c>
      <c r="J18811" s="40"/>
    </row>
    <row r="18812" spans="1:10" ht="15" x14ac:dyDescent="0.2">
      <c r="A18812" s="734">
        <v>45356</v>
      </c>
      <c r="B18812" s="63" t="s">
        <v>12629</v>
      </c>
      <c r="C18812" s="63" t="s">
        <v>392</v>
      </c>
      <c r="D18812" s="183" t="s">
        <v>12659</v>
      </c>
      <c r="E18812" s="126">
        <v>12800</v>
      </c>
      <c r="F18812" s="126"/>
      <c r="G18812" s="126">
        <f t="shared" si="381"/>
        <v>-12800</v>
      </c>
      <c r="H18812" s="705" t="s">
        <v>12665</v>
      </c>
      <c r="J18812" s="40"/>
    </row>
    <row r="18813" spans="1:10" ht="15" x14ac:dyDescent="0.2">
      <c r="A18813" s="734">
        <v>45356</v>
      </c>
      <c r="B18813" s="63" t="s">
        <v>37</v>
      </c>
      <c r="C18813" s="63" t="s">
        <v>392</v>
      </c>
      <c r="D18813" s="183" t="s">
        <v>12737</v>
      </c>
      <c r="E18813" s="126">
        <v>5000</v>
      </c>
      <c r="F18813" s="126"/>
      <c r="G18813" s="126">
        <f t="shared" si="381"/>
        <v>-5000</v>
      </c>
      <c r="H18813" s="705" t="s">
        <v>12665</v>
      </c>
      <c r="J18813" s="40"/>
    </row>
    <row r="18814" spans="1:10" ht="15" x14ac:dyDescent="0.2">
      <c r="A18814" s="734">
        <v>45357</v>
      </c>
      <c r="B18814" s="63" t="s">
        <v>10776</v>
      </c>
      <c r="C18814" s="63" t="s">
        <v>392</v>
      </c>
      <c r="D18814" s="183" t="s">
        <v>12738</v>
      </c>
      <c r="E18814" s="126">
        <v>5000</v>
      </c>
      <c r="F18814" s="126"/>
      <c r="G18814" s="126">
        <f t="shared" si="381"/>
        <v>-5000</v>
      </c>
      <c r="H18814" s="705" t="s">
        <v>12665</v>
      </c>
      <c r="J18814" s="40"/>
    </row>
    <row r="18815" spans="1:10" ht="15" x14ac:dyDescent="0.2">
      <c r="A18815" s="734">
        <v>45357</v>
      </c>
      <c r="B18815" s="63" t="s">
        <v>103</v>
      </c>
      <c r="C18815" s="63" t="s">
        <v>103</v>
      </c>
      <c r="D18815" s="183" t="s">
        <v>12560</v>
      </c>
      <c r="E18815" s="126">
        <v>5000</v>
      </c>
      <c r="F18815" s="126"/>
      <c r="G18815" s="126">
        <f t="shared" ref="G18815:G18909" si="382">F18815-E18815</f>
        <v>-5000</v>
      </c>
      <c r="H18815" s="705" t="s">
        <v>12665</v>
      </c>
      <c r="J18815" s="40"/>
    </row>
    <row r="18816" spans="1:10" ht="15" x14ac:dyDescent="0.2">
      <c r="A18816" s="734">
        <v>45357</v>
      </c>
      <c r="B18816" s="63" t="s">
        <v>103</v>
      </c>
      <c r="C18816" s="63" t="s">
        <v>12505</v>
      </c>
      <c r="D18816" s="183" t="s">
        <v>370</v>
      </c>
      <c r="E18816" s="126">
        <v>6000</v>
      </c>
      <c r="F18816" s="126"/>
      <c r="G18816" s="126">
        <f t="shared" si="382"/>
        <v>-6000</v>
      </c>
      <c r="H18816" s="705" t="s">
        <v>12665</v>
      </c>
      <c r="J18816" s="40"/>
    </row>
    <row r="18817" spans="1:10" ht="15" x14ac:dyDescent="0.2">
      <c r="A18817" s="734">
        <v>45357</v>
      </c>
      <c r="B18817" s="63" t="s">
        <v>103</v>
      </c>
      <c r="C18817" s="63" t="s">
        <v>1495</v>
      </c>
      <c r="D18817" s="183" t="s">
        <v>370</v>
      </c>
      <c r="E18817" s="126">
        <v>1700</v>
      </c>
      <c r="F18817" s="126"/>
      <c r="G18817" s="126">
        <f t="shared" si="382"/>
        <v>-1700</v>
      </c>
      <c r="H18817" s="705" t="s">
        <v>12665</v>
      </c>
      <c r="J18817" s="40"/>
    </row>
    <row r="18818" spans="1:10" ht="15" x14ac:dyDescent="0.2">
      <c r="A18818" s="734">
        <v>45357</v>
      </c>
      <c r="B18818" s="63" t="s">
        <v>11089</v>
      </c>
      <c r="C18818" s="63" t="s">
        <v>5741</v>
      </c>
      <c r="D18818" s="183" t="s">
        <v>370</v>
      </c>
      <c r="E18818" s="126">
        <v>1400</v>
      </c>
      <c r="F18818" s="126"/>
      <c r="G18818" s="126">
        <f t="shared" si="382"/>
        <v>-1400</v>
      </c>
      <c r="H18818" s="705" t="s">
        <v>12665</v>
      </c>
      <c r="J18818" s="40"/>
    </row>
    <row r="18819" spans="1:10" ht="15" x14ac:dyDescent="0.2">
      <c r="A18819" s="734">
        <v>45357</v>
      </c>
      <c r="B18819" s="63" t="s">
        <v>11089</v>
      </c>
      <c r="C18819" s="63" t="s">
        <v>10993</v>
      </c>
      <c r="D18819" s="183" t="s">
        <v>12662</v>
      </c>
      <c r="E18819" s="126">
        <v>950</v>
      </c>
      <c r="F18819" s="126"/>
      <c r="G18819" s="126">
        <f t="shared" si="382"/>
        <v>-950</v>
      </c>
      <c r="H18819" s="705" t="s">
        <v>12665</v>
      </c>
      <c r="J18819" s="40"/>
    </row>
    <row r="18820" spans="1:10" ht="15" x14ac:dyDescent="0.2">
      <c r="A18820" s="734">
        <v>45357</v>
      </c>
      <c r="B18820" s="63" t="s">
        <v>11089</v>
      </c>
      <c r="C18820" s="63" t="s">
        <v>10993</v>
      </c>
      <c r="D18820" s="183" t="s">
        <v>12699</v>
      </c>
      <c r="E18820" s="126">
        <v>21000</v>
      </c>
      <c r="F18820" s="126"/>
      <c r="G18820" s="126">
        <f t="shared" si="382"/>
        <v>-21000</v>
      </c>
      <c r="H18820" s="705" t="s">
        <v>12665</v>
      </c>
      <c r="J18820" s="40"/>
    </row>
    <row r="18821" spans="1:10" ht="15" x14ac:dyDescent="0.2">
      <c r="A18821" s="734">
        <v>45357</v>
      </c>
      <c r="B18821" s="63" t="s">
        <v>25</v>
      </c>
      <c r="C18821" s="63" t="s">
        <v>2428</v>
      </c>
      <c r="D18821" s="183" t="s">
        <v>12663</v>
      </c>
      <c r="E18821" s="126">
        <v>150000</v>
      </c>
      <c r="F18821" s="126"/>
      <c r="G18821" s="126">
        <f t="shared" si="382"/>
        <v>-150000</v>
      </c>
      <c r="H18821" s="705" t="s">
        <v>12665</v>
      </c>
      <c r="J18821" s="40"/>
    </row>
    <row r="18822" spans="1:10" ht="15" x14ac:dyDescent="0.2">
      <c r="A18822" s="734">
        <v>45357</v>
      </c>
      <c r="B18822" s="63" t="s">
        <v>11738</v>
      </c>
      <c r="C18822" s="63" t="s">
        <v>10993</v>
      </c>
      <c r="D18822" s="183" t="s">
        <v>12664</v>
      </c>
      <c r="E18822" s="126">
        <v>21000</v>
      </c>
      <c r="F18822" s="126"/>
      <c r="G18822" s="126">
        <f t="shared" si="382"/>
        <v>-21000</v>
      </c>
      <c r="H18822" s="705" t="s">
        <v>12665</v>
      </c>
      <c r="J18822" s="40"/>
    </row>
    <row r="18823" spans="1:10" ht="15" x14ac:dyDescent="0.2">
      <c r="A18823" s="734">
        <v>45357</v>
      </c>
      <c r="B18823" s="63" t="s">
        <v>11738</v>
      </c>
      <c r="C18823" s="63" t="s">
        <v>12705</v>
      </c>
      <c r="D18823" s="183" t="s">
        <v>10721</v>
      </c>
      <c r="E18823" s="126">
        <v>40000</v>
      </c>
      <c r="F18823" s="126"/>
      <c r="G18823" s="126">
        <f t="shared" si="382"/>
        <v>-40000</v>
      </c>
      <c r="H18823" s="705" t="s">
        <v>12665</v>
      </c>
      <c r="J18823" s="40"/>
    </row>
    <row r="18824" spans="1:10" ht="15" x14ac:dyDescent="0.2">
      <c r="A18824" s="734">
        <v>45358</v>
      </c>
      <c r="B18824" s="63" t="s">
        <v>11738</v>
      </c>
      <c r="C18824" s="63" t="s">
        <v>10993</v>
      </c>
      <c r="D18824" s="183" t="s">
        <v>12664</v>
      </c>
      <c r="E18824" s="126">
        <v>9000</v>
      </c>
      <c r="F18824" s="126"/>
      <c r="G18824" s="126">
        <f t="shared" si="382"/>
        <v>-9000</v>
      </c>
      <c r="H18824" s="705" t="s">
        <v>12665</v>
      </c>
      <c r="J18824" s="40"/>
    </row>
    <row r="18825" spans="1:10" ht="15" x14ac:dyDescent="0.2">
      <c r="A18825" s="734">
        <v>45357</v>
      </c>
      <c r="B18825" s="63" t="s">
        <v>10908</v>
      </c>
      <c r="C18825" s="63" t="s">
        <v>10993</v>
      </c>
      <c r="D18825" s="183" t="s">
        <v>12700</v>
      </c>
      <c r="E18825" s="126">
        <v>15500</v>
      </c>
      <c r="F18825" s="126"/>
      <c r="G18825" s="126">
        <f t="shared" ref="G18825:G18828" si="383">F18825-E18825</f>
        <v>-15500</v>
      </c>
      <c r="H18825" s="705" t="s">
        <v>12665</v>
      </c>
      <c r="J18825" s="40"/>
    </row>
    <row r="18826" spans="1:10" ht="15" x14ac:dyDescent="0.2">
      <c r="A18826" s="734">
        <v>45358</v>
      </c>
      <c r="B18826" s="63" t="s">
        <v>10908</v>
      </c>
      <c r="C18826" s="63" t="s">
        <v>286</v>
      </c>
      <c r="D18826" s="183" t="s">
        <v>12695</v>
      </c>
      <c r="E18826" s="126">
        <v>650</v>
      </c>
      <c r="F18826" s="126"/>
      <c r="G18826" s="126">
        <f t="shared" si="383"/>
        <v>-650</v>
      </c>
      <c r="H18826" s="705" t="s">
        <v>12665</v>
      </c>
      <c r="J18826" s="40"/>
    </row>
    <row r="18827" spans="1:10" ht="15" x14ac:dyDescent="0.2">
      <c r="A18827" s="734">
        <v>45358</v>
      </c>
      <c r="B18827" s="63" t="s">
        <v>12654</v>
      </c>
      <c r="C18827" s="63" t="s">
        <v>11975</v>
      </c>
      <c r="D18827" s="183" t="s">
        <v>12698</v>
      </c>
      <c r="E18827" s="126">
        <v>20000</v>
      </c>
      <c r="F18827" s="126"/>
      <c r="G18827" s="126">
        <f t="shared" si="383"/>
        <v>-20000</v>
      </c>
      <c r="H18827" s="705" t="s">
        <v>12665</v>
      </c>
      <c r="J18827" s="40"/>
    </row>
    <row r="18828" spans="1:10" ht="15" x14ac:dyDescent="0.2">
      <c r="A18828" s="734">
        <v>45358</v>
      </c>
      <c r="B18828" s="63" t="s">
        <v>11089</v>
      </c>
      <c r="C18828" s="63" t="s">
        <v>5741</v>
      </c>
      <c r="D18828" s="183" t="s">
        <v>370</v>
      </c>
      <c r="E18828" s="126">
        <v>800</v>
      </c>
      <c r="F18828" s="126"/>
      <c r="G18828" s="126">
        <f t="shared" si="383"/>
        <v>-800</v>
      </c>
      <c r="H18828" s="705" t="s">
        <v>12665</v>
      </c>
      <c r="J18828" s="40"/>
    </row>
    <row r="18829" spans="1:10" ht="15" x14ac:dyDescent="0.2">
      <c r="A18829" s="734">
        <v>45359</v>
      </c>
      <c r="B18829" s="63" t="s">
        <v>103</v>
      </c>
      <c r="C18829" s="63" t="s">
        <v>103</v>
      </c>
      <c r="D18829" s="183" t="s">
        <v>12560</v>
      </c>
      <c r="E18829" s="126">
        <v>4000</v>
      </c>
      <c r="F18829" s="126"/>
      <c r="G18829" s="126">
        <f t="shared" ref="G18829:G18838" si="384">F18829-E18829</f>
        <v>-4000</v>
      </c>
      <c r="H18829" s="705" t="s">
        <v>12665</v>
      </c>
      <c r="J18829" s="40"/>
    </row>
    <row r="18830" spans="1:10" ht="15" x14ac:dyDescent="0.2">
      <c r="A18830" s="734">
        <v>45359</v>
      </c>
      <c r="B18830" s="63" t="s">
        <v>12701</v>
      </c>
      <c r="C18830" s="63" t="s">
        <v>10993</v>
      </c>
      <c r="D18830" s="183" t="s">
        <v>12702</v>
      </c>
      <c r="E18830" s="126">
        <v>182980</v>
      </c>
      <c r="F18830" s="126"/>
      <c r="G18830" s="126">
        <f t="shared" si="384"/>
        <v>-182980</v>
      </c>
      <c r="H18830" s="705" t="s">
        <v>12665</v>
      </c>
      <c r="J18830" s="40"/>
    </row>
    <row r="18831" spans="1:10" ht="15" x14ac:dyDescent="0.2">
      <c r="A18831" s="734">
        <v>45359</v>
      </c>
      <c r="B18831" s="63" t="s">
        <v>12701</v>
      </c>
      <c r="C18831" s="63" t="s">
        <v>5741</v>
      </c>
      <c r="D18831" s="183" t="s">
        <v>370</v>
      </c>
      <c r="E18831" s="126">
        <v>500</v>
      </c>
      <c r="F18831" s="126"/>
      <c r="G18831" s="126">
        <f t="shared" si="384"/>
        <v>-500</v>
      </c>
      <c r="H18831" s="705" t="s">
        <v>12665</v>
      </c>
      <c r="J18831" s="40"/>
    </row>
    <row r="18832" spans="1:10" ht="15" x14ac:dyDescent="0.2">
      <c r="A18832" s="734">
        <v>45359</v>
      </c>
      <c r="B18832" s="63" t="s">
        <v>12701</v>
      </c>
      <c r="C18832" s="63" t="s">
        <v>286</v>
      </c>
      <c r="D18832" s="183" t="s">
        <v>8663</v>
      </c>
      <c r="E18832" s="126">
        <v>500</v>
      </c>
      <c r="F18832" s="126"/>
      <c r="G18832" s="126">
        <f t="shared" si="384"/>
        <v>-500</v>
      </c>
      <c r="H18832" s="705" t="s">
        <v>12665</v>
      </c>
      <c r="J18832" s="40"/>
    </row>
    <row r="18833" spans="1:10" ht="15" x14ac:dyDescent="0.2">
      <c r="A18833" s="734">
        <v>45359</v>
      </c>
      <c r="B18833" s="63" t="s">
        <v>12701</v>
      </c>
      <c r="C18833" s="63" t="s">
        <v>11884</v>
      </c>
      <c r="D18833" s="183" t="s">
        <v>12703</v>
      </c>
      <c r="E18833" s="126">
        <v>10000</v>
      </c>
      <c r="F18833" s="126"/>
      <c r="G18833" s="126">
        <f t="shared" si="384"/>
        <v>-10000</v>
      </c>
      <c r="H18833" s="705" t="s">
        <v>12665</v>
      </c>
      <c r="J18833" s="40"/>
    </row>
    <row r="18834" spans="1:10" ht="15" x14ac:dyDescent="0.2">
      <c r="A18834" s="734">
        <v>45359</v>
      </c>
      <c r="B18834" s="63" t="s">
        <v>12701</v>
      </c>
      <c r="C18834" s="63" t="s">
        <v>5741</v>
      </c>
      <c r="D18834" s="183" t="s">
        <v>370</v>
      </c>
      <c r="E18834" s="126">
        <v>1500</v>
      </c>
      <c r="F18834" s="126"/>
      <c r="G18834" s="126">
        <f t="shared" si="384"/>
        <v>-1500</v>
      </c>
      <c r="H18834" s="705" t="s">
        <v>12665</v>
      </c>
      <c r="J18834" s="40"/>
    </row>
    <row r="18835" spans="1:10" ht="15" x14ac:dyDescent="0.2">
      <c r="A18835" s="734">
        <v>45359</v>
      </c>
      <c r="B18835" s="63" t="s">
        <v>11089</v>
      </c>
      <c r="C18835" s="63" t="s">
        <v>10993</v>
      </c>
      <c r="D18835" s="183" t="s">
        <v>12706</v>
      </c>
      <c r="E18835" s="126">
        <v>233500</v>
      </c>
      <c r="F18835" s="126"/>
      <c r="G18835" s="126">
        <f t="shared" si="384"/>
        <v>-233500</v>
      </c>
      <c r="H18835" s="705" t="s">
        <v>12665</v>
      </c>
      <c r="J18835" s="40"/>
    </row>
    <row r="18836" spans="1:10" ht="15" x14ac:dyDescent="0.2">
      <c r="A18836" s="734">
        <v>45359</v>
      </c>
      <c r="B18836" s="63" t="s">
        <v>11089</v>
      </c>
      <c r="C18836" s="63" t="s">
        <v>10993</v>
      </c>
      <c r="D18836" s="183" t="s">
        <v>12707</v>
      </c>
      <c r="E18836" s="126">
        <v>35600</v>
      </c>
      <c r="F18836" s="126"/>
      <c r="G18836" s="126">
        <f t="shared" si="384"/>
        <v>-35600</v>
      </c>
      <c r="H18836" s="705" t="s">
        <v>12665</v>
      </c>
      <c r="J18836" s="40"/>
    </row>
    <row r="18837" spans="1:10" ht="15" x14ac:dyDescent="0.2">
      <c r="A18837" s="734">
        <v>45359</v>
      </c>
      <c r="B18837" s="63" t="s">
        <v>11897</v>
      </c>
      <c r="C18837" s="63" t="s">
        <v>10993</v>
      </c>
      <c r="D18837" s="183" t="s">
        <v>12708</v>
      </c>
      <c r="E18837" s="126">
        <v>32000</v>
      </c>
      <c r="F18837" s="126"/>
      <c r="G18837" s="126">
        <f t="shared" si="384"/>
        <v>-32000</v>
      </c>
      <c r="H18837" s="705" t="s">
        <v>12665</v>
      </c>
      <c r="J18837" s="40"/>
    </row>
    <row r="18838" spans="1:10" ht="15" x14ac:dyDescent="0.2">
      <c r="A18838" s="734">
        <v>45359</v>
      </c>
      <c r="B18838" s="63" t="s">
        <v>11089</v>
      </c>
      <c r="C18838" s="63" t="s">
        <v>10993</v>
      </c>
      <c r="D18838" s="183" t="s">
        <v>12709</v>
      </c>
      <c r="E18838" s="126">
        <v>12000</v>
      </c>
      <c r="F18838" s="126"/>
      <c r="G18838" s="126">
        <f t="shared" si="384"/>
        <v>-12000</v>
      </c>
      <c r="H18838" s="705" t="s">
        <v>12665</v>
      </c>
      <c r="J18838" s="40"/>
    </row>
    <row r="18839" spans="1:10" ht="15" x14ac:dyDescent="0.2">
      <c r="A18839" s="734">
        <v>45360</v>
      </c>
      <c r="B18839" s="63" t="s">
        <v>103</v>
      </c>
      <c r="C18839" s="63" t="s">
        <v>103</v>
      </c>
      <c r="D18839" s="183" t="s">
        <v>12560</v>
      </c>
      <c r="E18839" s="126">
        <v>3000</v>
      </c>
      <c r="F18839" s="126"/>
      <c r="G18839" s="126">
        <f t="shared" ref="G18839:G18845" si="385">F18839-E18839</f>
        <v>-3000</v>
      </c>
      <c r="H18839" s="705" t="s">
        <v>12665</v>
      </c>
      <c r="J18839" s="40"/>
    </row>
    <row r="18840" spans="1:10" ht="15" x14ac:dyDescent="0.2">
      <c r="A18840" s="734">
        <v>45360</v>
      </c>
      <c r="B18840" s="63" t="s">
        <v>12654</v>
      </c>
      <c r="C18840" s="63" t="s">
        <v>3104</v>
      </c>
      <c r="D18840" s="183" t="s">
        <v>1157</v>
      </c>
      <c r="E18840" s="126">
        <v>8500</v>
      </c>
      <c r="F18840" s="126"/>
      <c r="G18840" s="126">
        <f t="shared" si="385"/>
        <v>-8500</v>
      </c>
      <c r="H18840" s="705" t="s">
        <v>12665</v>
      </c>
      <c r="J18840" s="40"/>
    </row>
    <row r="18841" spans="1:10" ht="15" x14ac:dyDescent="0.2">
      <c r="A18841" s="734">
        <v>45360</v>
      </c>
      <c r="B18841" s="63" t="s">
        <v>11089</v>
      </c>
      <c r="C18841" s="63" t="s">
        <v>10993</v>
      </c>
      <c r="D18841" s="183" t="s">
        <v>12710</v>
      </c>
      <c r="E18841" s="126">
        <v>1050</v>
      </c>
      <c r="F18841" s="126"/>
      <c r="G18841" s="126">
        <f t="shared" si="385"/>
        <v>-1050</v>
      </c>
      <c r="H18841" s="705" t="s">
        <v>12665</v>
      </c>
      <c r="J18841" s="40"/>
    </row>
    <row r="18842" spans="1:10" ht="15" x14ac:dyDescent="0.2">
      <c r="A18842" s="734">
        <v>45360</v>
      </c>
      <c r="B18842" s="63" t="s">
        <v>11089</v>
      </c>
      <c r="C18842" s="63" t="s">
        <v>103</v>
      </c>
      <c r="D18842" s="183" t="s">
        <v>12711</v>
      </c>
      <c r="E18842" s="126">
        <v>12000</v>
      </c>
      <c r="F18842" s="126"/>
      <c r="G18842" s="126">
        <f t="shared" si="385"/>
        <v>-12000</v>
      </c>
      <c r="H18842" s="705" t="s">
        <v>12665</v>
      </c>
      <c r="J18842" s="40"/>
    </row>
    <row r="18843" spans="1:10" ht="15" x14ac:dyDescent="0.2">
      <c r="A18843" s="734">
        <v>45360</v>
      </c>
      <c r="B18843" s="63" t="s">
        <v>11897</v>
      </c>
      <c r="C18843" s="63" t="s">
        <v>11029</v>
      </c>
      <c r="D18843" s="183" t="s">
        <v>10721</v>
      </c>
      <c r="E18843" s="126">
        <v>100000</v>
      </c>
      <c r="F18843" s="126"/>
      <c r="G18843" s="126">
        <f t="shared" si="385"/>
        <v>-100000</v>
      </c>
      <c r="H18843" s="705" t="s">
        <v>12665</v>
      </c>
      <c r="J18843" s="40"/>
    </row>
    <row r="18844" spans="1:10" ht="15" x14ac:dyDescent="0.2">
      <c r="A18844" s="734">
        <v>45360</v>
      </c>
      <c r="B18844" s="63" t="s">
        <v>9986</v>
      </c>
      <c r="C18844" s="63" t="s">
        <v>6423</v>
      </c>
      <c r="D18844" s="183" t="s">
        <v>12463</v>
      </c>
      <c r="E18844" s="126">
        <v>40000</v>
      </c>
      <c r="F18844" s="126"/>
      <c r="G18844" s="126">
        <f t="shared" si="385"/>
        <v>-40000</v>
      </c>
      <c r="H18844" s="705" t="s">
        <v>12665</v>
      </c>
      <c r="J18844" s="40"/>
    </row>
    <row r="18845" spans="1:10" ht="15" x14ac:dyDescent="0.2">
      <c r="A18845" s="734">
        <v>45360</v>
      </c>
      <c r="B18845" s="63" t="s">
        <v>11089</v>
      </c>
      <c r="C18845" s="63" t="s">
        <v>12474</v>
      </c>
      <c r="D18845" s="183" t="s">
        <v>12720</v>
      </c>
      <c r="E18845" s="126">
        <v>10000</v>
      </c>
      <c r="F18845" s="126"/>
      <c r="G18845" s="126">
        <f t="shared" si="385"/>
        <v>-10000</v>
      </c>
      <c r="H18845" s="705" t="s">
        <v>12665</v>
      </c>
      <c r="J18845" s="40"/>
    </row>
    <row r="18846" spans="1:10" ht="15" x14ac:dyDescent="0.2">
      <c r="A18846" s="734">
        <v>45362</v>
      </c>
      <c r="B18846" s="63" t="s">
        <v>3946</v>
      </c>
      <c r="C18846" s="63" t="s">
        <v>5741</v>
      </c>
      <c r="D18846" s="183" t="s">
        <v>12712</v>
      </c>
      <c r="E18846" s="126">
        <v>3000</v>
      </c>
      <c r="F18846" s="126"/>
      <c r="G18846" s="126">
        <f t="shared" ref="G18846:G18851" si="386">F18846-E18846</f>
        <v>-3000</v>
      </c>
      <c r="H18846" s="705" t="s">
        <v>12665</v>
      </c>
      <c r="J18846" s="40"/>
    </row>
    <row r="18847" spans="1:10" ht="15" x14ac:dyDescent="0.2">
      <c r="A18847" s="734">
        <v>45362</v>
      </c>
      <c r="B18847" s="63" t="s">
        <v>11089</v>
      </c>
      <c r="C18847" s="63" t="s">
        <v>10993</v>
      </c>
      <c r="D18847" s="183" t="s">
        <v>9917</v>
      </c>
      <c r="E18847" s="126">
        <v>19650</v>
      </c>
      <c r="F18847" s="126"/>
      <c r="G18847" s="126">
        <f t="shared" si="386"/>
        <v>-19650</v>
      </c>
      <c r="H18847" s="705" t="s">
        <v>12665</v>
      </c>
      <c r="J18847" s="40"/>
    </row>
    <row r="18848" spans="1:10" ht="15" x14ac:dyDescent="0.2">
      <c r="A18848" s="734">
        <v>45362</v>
      </c>
      <c r="B18848" s="63" t="s">
        <v>11089</v>
      </c>
      <c r="C18848" s="63" t="s">
        <v>6784</v>
      </c>
      <c r="D18848" s="183" t="s">
        <v>12304</v>
      </c>
      <c r="E18848" s="126">
        <v>250000</v>
      </c>
      <c r="F18848" s="126"/>
      <c r="G18848" s="126">
        <f t="shared" si="386"/>
        <v>-250000</v>
      </c>
      <c r="H18848" s="705" t="s">
        <v>12665</v>
      </c>
      <c r="J18848" s="40"/>
    </row>
    <row r="18849" spans="1:10" ht="15" x14ac:dyDescent="0.2">
      <c r="A18849" s="734">
        <v>45362</v>
      </c>
      <c r="B18849" s="63" t="s">
        <v>10908</v>
      </c>
      <c r="C18849" s="63" t="s">
        <v>392</v>
      </c>
      <c r="D18849" s="183" t="s">
        <v>3991</v>
      </c>
      <c r="E18849" s="126">
        <v>2800</v>
      </c>
      <c r="F18849" s="126"/>
      <c r="G18849" s="126">
        <f t="shared" si="386"/>
        <v>-2800</v>
      </c>
      <c r="H18849" s="705" t="s">
        <v>12665</v>
      </c>
      <c r="J18849" s="40"/>
    </row>
    <row r="18850" spans="1:10" ht="15" x14ac:dyDescent="0.2">
      <c r="A18850" s="734">
        <v>45362</v>
      </c>
      <c r="B18850" s="63" t="s">
        <v>11897</v>
      </c>
      <c r="C18850" s="63" t="s">
        <v>11386</v>
      </c>
      <c r="D18850" s="183" t="s">
        <v>12304</v>
      </c>
      <c r="E18850" s="126">
        <v>125000</v>
      </c>
      <c r="F18850" s="126"/>
      <c r="G18850" s="126">
        <f t="shared" si="386"/>
        <v>-125000</v>
      </c>
      <c r="H18850" s="705" t="s">
        <v>12665</v>
      </c>
      <c r="J18850" s="40"/>
    </row>
    <row r="18851" spans="1:10" ht="15" x14ac:dyDescent="0.2">
      <c r="A18851" s="734">
        <v>45362</v>
      </c>
      <c r="B18851" s="63" t="s">
        <v>11897</v>
      </c>
      <c r="C18851" s="63" t="s">
        <v>10993</v>
      </c>
      <c r="D18851" s="183" t="s">
        <v>12727</v>
      </c>
      <c r="E18851" s="126">
        <v>47000</v>
      </c>
      <c r="F18851" s="126"/>
      <c r="G18851" s="126">
        <f t="shared" si="386"/>
        <v>-47000</v>
      </c>
      <c r="H18851" s="705" t="s">
        <v>12665</v>
      </c>
      <c r="J18851" s="40"/>
    </row>
    <row r="18852" spans="1:10" ht="15" x14ac:dyDescent="0.2">
      <c r="A18852" s="734">
        <v>45362</v>
      </c>
      <c r="B18852" s="63" t="s">
        <v>3946</v>
      </c>
      <c r="C18852" s="63" t="s">
        <v>5741</v>
      </c>
      <c r="D18852" s="183" t="s">
        <v>12712</v>
      </c>
      <c r="E18852" s="126">
        <v>3000</v>
      </c>
      <c r="F18852" s="126"/>
      <c r="G18852" s="126">
        <f t="shared" ref="G18852:G18864" si="387">F18852-E18852</f>
        <v>-3000</v>
      </c>
      <c r="H18852" s="705" t="s">
        <v>12665</v>
      </c>
      <c r="J18852" s="40"/>
    </row>
    <row r="18853" spans="1:10" ht="15" x14ac:dyDescent="0.2">
      <c r="A18853" s="734">
        <v>45362</v>
      </c>
      <c r="B18853" s="63" t="s">
        <v>11897</v>
      </c>
      <c r="C18853" s="63" t="s">
        <v>5741</v>
      </c>
      <c r="D18853" s="183" t="s">
        <v>370</v>
      </c>
      <c r="E18853" s="126">
        <v>2000</v>
      </c>
      <c r="F18853" s="126"/>
      <c r="G18853" s="126">
        <f t="shared" si="387"/>
        <v>-2000</v>
      </c>
      <c r="H18853" s="705" t="s">
        <v>12665</v>
      </c>
      <c r="J18853" s="40"/>
    </row>
    <row r="18854" spans="1:10" ht="15" x14ac:dyDescent="0.2">
      <c r="A18854" s="734">
        <v>45362</v>
      </c>
      <c r="B18854" s="63" t="s">
        <v>103</v>
      </c>
      <c r="C18854" s="63" t="s">
        <v>103</v>
      </c>
      <c r="D18854" s="183" t="s">
        <v>12560</v>
      </c>
      <c r="E18854" s="126">
        <v>2000</v>
      </c>
      <c r="F18854" s="126"/>
      <c r="G18854" s="126">
        <f t="shared" si="387"/>
        <v>-2000</v>
      </c>
      <c r="H18854" s="705" t="s">
        <v>12665</v>
      </c>
      <c r="J18854" s="40"/>
    </row>
    <row r="18855" spans="1:10" ht="15" x14ac:dyDescent="0.2">
      <c r="A18855" s="734">
        <v>45362</v>
      </c>
      <c r="B18855" s="63" t="s">
        <v>12639</v>
      </c>
      <c r="C18855" s="63" t="s">
        <v>5741</v>
      </c>
      <c r="D18855" s="183" t="s">
        <v>12728</v>
      </c>
      <c r="E18855" s="126">
        <v>500</v>
      </c>
      <c r="F18855" s="126"/>
      <c r="G18855" s="126">
        <f t="shared" si="387"/>
        <v>-500</v>
      </c>
      <c r="H18855" s="705" t="s">
        <v>12665</v>
      </c>
      <c r="J18855" s="40"/>
    </row>
    <row r="18856" spans="1:10" ht="15" x14ac:dyDescent="0.2">
      <c r="A18856" s="734">
        <v>45362</v>
      </c>
      <c r="B18856" s="63" t="s">
        <v>12729</v>
      </c>
      <c r="C18856" s="63" t="s">
        <v>5741</v>
      </c>
      <c r="D18856" s="183" t="s">
        <v>12728</v>
      </c>
      <c r="E18856" s="126">
        <v>550</v>
      </c>
      <c r="F18856" s="126"/>
      <c r="G18856" s="126">
        <f t="shared" si="387"/>
        <v>-550</v>
      </c>
      <c r="H18856" s="705" t="s">
        <v>12665</v>
      </c>
      <c r="J18856" s="40"/>
    </row>
    <row r="18857" spans="1:10" ht="15" x14ac:dyDescent="0.2">
      <c r="A18857" s="734">
        <v>45362</v>
      </c>
      <c r="B18857" s="63" t="s">
        <v>11897</v>
      </c>
      <c r="C18857" s="63" t="s">
        <v>10993</v>
      </c>
      <c r="D18857" s="183" t="s">
        <v>9546</v>
      </c>
      <c r="E18857" s="126">
        <v>2500</v>
      </c>
      <c r="F18857" s="126"/>
      <c r="G18857" s="126">
        <f t="shared" si="387"/>
        <v>-2500</v>
      </c>
      <c r="H18857" s="705" t="s">
        <v>12665</v>
      </c>
      <c r="J18857" s="40"/>
    </row>
    <row r="18858" spans="1:10" ht="15" x14ac:dyDescent="0.2">
      <c r="A18858" s="734">
        <v>45362</v>
      </c>
      <c r="B18858" s="63" t="s">
        <v>11897</v>
      </c>
      <c r="C18858" s="63" t="s">
        <v>5741</v>
      </c>
      <c r="D18858" s="183" t="s">
        <v>12730</v>
      </c>
      <c r="E18858" s="126">
        <v>1500</v>
      </c>
      <c r="F18858" s="126"/>
      <c r="G18858" s="126">
        <f t="shared" si="387"/>
        <v>-1500</v>
      </c>
      <c r="H18858" s="705" t="s">
        <v>12665</v>
      </c>
      <c r="J18858" s="40"/>
    </row>
    <row r="18859" spans="1:10" ht="15" x14ac:dyDescent="0.2">
      <c r="A18859" s="734">
        <v>45362</v>
      </c>
      <c r="B18859" s="63" t="s">
        <v>11135</v>
      </c>
      <c r="C18859" s="63" t="s">
        <v>10993</v>
      </c>
      <c r="D18859" s="183" t="s">
        <v>12731</v>
      </c>
      <c r="E18859" s="126">
        <v>2000</v>
      </c>
      <c r="F18859" s="126"/>
      <c r="G18859" s="126">
        <f t="shared" si="387"/>
        <v>-2000</v>
      </c>
      <c r="H18859" s="705" t="s">
        <v>12665</v>
      </c>
      <c r="J18859" s="40"/>
    </row>
    <row r="18860" spans="1:10" ht="15" x14ac:dyDescent="0.2">
      <c r="A18860" s="734">
        <v>45362</v>
      </c>
      <c r="B18860" s="63" t="s">
        <v>103</v>
      </c>
      <c r="C18860" s="63" t="s">
        <v>103</v>
      </c>
      <c r="D18860" s="183" t="s">
        <v>12732</v>
      </c>
      <c r="E18860" s="126">
        <v>8000</v>
      </c>
      <c r="F18860" s="126"/>
      <c r="G18860" s="126">
        <f t="shared" si="387"/>
        <v>-8000</v>
      </c>
      <c r="H18860" s="705" t="s">
        <v>12665</v>
      </c>
      <c r="J18860" s="40"/>
    </row>
    <row r="18861" spans="1:10" ht="15" x14ac:dyDescent="0.2">
      <c r="A18861" s="734">
        <v>45362</v>
      </c>
      <c r="B18861" s="63" t="s">
        <v>12719</v>
      </c>
      <c r="C18861" s="63" t="s">
        <v>5410</v>
      </c>
      <c r="D18861" s="183" t="s">
        <v>12733</v>
      </c>
      <c r="E18861" s="126">
        <v>5000</v>
      </c>
      <c r="F18861" s="126"/>
      <c r="G18861" s="126">
        <f t="shared" si="387"/>
        <v>-5000</v>
      </c>
      <c r="H18861" s="705" t="s">
        <v>12665</v>
      </c>
      <c r="J18861" s="40"/>
    </row>
    <row r="18862" spans="1:10" ht="15" x14ac:dyDescent="0.2">
      <c r="A18862" s="734">
        <v>45363</v>
      </c>
      <c r="B18862" s="63" t="s">
        <v>11089</v>
      </c>
      <c r="C18862" s="63" t="s">
        <v>11552</v>
      </c>
      <c r="D18862" s="183" t="s">
        <v>12734</v>
      </c>
      <c r="E18862" s="126">
        <v>60600</v>
      </c>
      <c r="F18862" s="126"/>
      <c r="G18862" s="126">
        <f t="shared" si="387"/>
        <v>-60600</v>
      </c>
      <c r="H18862" s="705" t="s">
        <v>12665</v>
      </c>
      <c r="J18862" s="40"/>
    </row>
    <row r="18863" spans="1:10" ht="15" x14ac:dyDescent="0.2">
      <c r="A18863" s="734">
        <v>45363</v>
      </c>
      <c r="B18863" s="63" t="s">
        <v>11089</v>
      </c>
      <c r="C18863" s="63" t="s">
        <v>10993</v>
      </c>
      <c r="D18863" s="183" t="s">
        <v>12735</v>
      </c>
      <c r="E18863" s="126">
        <v>9600</v>
      </c>
      <c r="F18863" s="126"/>
      <c r="G18863" s="126">
        <f t="shared" si="387"/>
        <v>-9600</v>
      </c>
      <c r="H18863" s="705" t="s">
        <v>12665</v>
      </c>
      <c r="J18863" s="40"/>
    </row>
    <row r="18864" spans="1:10" ht="15" x14ac:dyDescent="0.2">
      <c r="A18864" s="734">
        <v>45363</v>
      </c>
      <c r="B18864" s="63" t="s">
        <v>11897</v>
      </c>
      <c r="C18864" s="63" t="s">
        <v>10993</v>
      </c>
      <c r="D18864" s="183" t="s">
        <v>12736</v>
      </c>
      <c r="E18864" s="126">
        <v>39950</v>
      </c>
      <c r="F18864" s="126"/>
      <c r="G18864" s="126">
        <f t="shared" si="387"/>
        <v>-39950</v>
      </c>
      <c r="H18864" s="705" t="s">
        <v>12665</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12665</v>
      </c>
      <c r="J18865" s="40"/>
    </row>
    <row r="18866" spans="1:10" ht="15" x14ac:dyDescent="0.2">
      <c r="A18866" s="734">
        <v>45363</v>
      </c>
      <c r="B18866" s="63" t="s">
        <v>11089</v>
      </c>
      <c r="C18866" s="63" t="s">
        <v>5741</v>
      </c>
      <c r="D18866" s="183" t="s">
        <v>370</v>
      </c>
      <c r="E18866" s="126">
        <v>1500</v>
      </c>
      <c r="F18866" s="126"/>
      <c r="G18866" s="126">
        <f t="shared" si="388"/>
        <v>-1500</v>
      </c>
      <c r="H18866" s="705" t="s">
        <v>12665</v>
      </c>
      <c r="J18866" s="40"/>
    </row>
    <row r="18867" spans="1:10" ht="15" x14ac:dyDescent="0.2">
      <c r="A18867" s="734">
        <v>45363</v>
      </c>
      <c r="B18867" s="63" t="s">
        <v>11089</v>
      </c>
      <c r="C18867" s="63" t="s">
        <v>10993</v>
      </c>
      <c r="D18867" s="183" t="s">
        <v>12740</v>
      </c>
      <c r="E18867" s="126">
        <v>18000</v>
      </c>
      <c r="F18867" s="126"/>
      <c r="G18867" s="126">
        <f t="shared" si="388"/>
        <v>-18000</v>
      </c>
      <c r="H18867" s="705" t="s">
        <v>12665</v>
      </c>
      <c r="J18867" s="40"/>
    </row>
    <row r="18868" spans="1:10" ht="15" x14ac:dyDescent="0.2">
      <c r="A18868" s="734">
        <v>45364</v>
      </c>
      <c r="B18868" s="63" t="s">
        <v>11897</v>
      </c>
      <c r="C18868" s="63" t="s">
        <v>5387</v>
      </c>
      <c r="D18868" s="183" t="s">
        <v>12741</v>
      </c>
      <c r="E18868" s="126">
        <v>2400</v>
      </c>
      <c r="F18868" s="126"/>
      <c r="G18868" s="126">
        <f t="shared" si="388"/>
        <v>-2400</v>
      </c>
      <c r="H18868" s="705" t="s">
        <v>12665</v>
      </c>
      <c r="J18868" s="40"/>
    </row>
    <row r="18869" spans="1:10" ht="15" x14ac:dyDescent="0.2">
      <c r="A18869" s="734">
        <v>45364</v>
      </c>
      <c r="B18869" s="63" t="s">
        <v>11738</v>
      </c>
      <c r="C18869" s="63" t="s">
        <v>5741</v>
      </c>
      <c r="D18869" s="183" t="s">
        <v>370</v>
      </c>
      <c r="E18869" s="126">
        <v>2000</v>
      </c>
      <c r="F18869" s="126"/>
      <c r="G18869" s="126">
        <f t="shared" si="388"/>
        <v>-2000</v>
      </c>
      <c r="H18869" s="705" t="s">
        <v>12665</v>
      </c>
      <c r="J18869" s="40"/>
    </row>
    <row r="18870" spans="1:10" ht="15" x14ac:dyDescent="0.2">
      <c r="A18870" s="734">
        <v>45364</v>
      </c>
      <c r="B18870" s="63" t="s">
        <v>103</v>
      </c>
      <c r="C18870" s="63" t="s">
        <v>8230</v>
      </c>
      <c r="D18870" s="183" t="s">
        <v>1157</v>
      </c>
      <c r="E18870" s="126">
        <v>5000</v>
      </c>
      <c r="F18870" s="126"/>
      <c r="G18870" s="126">
        <f t="shared" si="388"/>
        <v>-5000</v>
      </c>
      <c r="H18870" s="705" t="s">
        <v>12665</v>
      </c>
      <c r="J18870" s="40"/>
    </row>
    <row r="18871" spans="1:10" ht="15" x14ac:dyDescent="0.2">
      <c r="A18871" s="734">
        <v>45364</v>
      </c>
      <c r="B18871" s="63" t="s">
        <v>11738</v>
      </c>
      <c r="C18871" s="63" t="s">
        <v>1495</v>
      </c>
      <c r="D18871" s="183" t="s">
        <v>12742</v>
      </c>
      <c r="E18871" s="126">
        <v>4860</v>
      </c>
      <c r="F18871" s="126"/>
      <c r="G18871" s="126">
        <f t="shared" si="388"/>
        <v>-4860</v>
      </c>
      <c r="H18871" s="705" t="s">
        <v>12665</v>
      </c>
      <c r="J18871" s="40"/>
    </row>
    <row r="18872" spans="1:10" ht="15" x14ac:dyDescent="0.2">
      <c r="A18872" s="734">
        <v>45364</v>
      </c>
      <c r="B18872" s="63" t="s">
        <v>11738</v>
      </c>
      <c r="C18872" s="63" t="s">
        <v>10993</v>
      </c>
      <c r="D18872" s="183" t="s">
        <v>12743</v>
      </c>
      <c r="E18872" s="126">
        <v>63240</v>
      </c>
      <c r="F18872" s="126"/>
      <c r="G18872" s="126">
        <f t="shared" si="388"/>
        <v>-63240</v>
      </c>
      <c r="H18872" s="705" t="s">
        <v>12665</v>
      </c>
      <c r="J18872" s="40"/>
    </row>
    <row r="18873" spans="1:10" ht="15" x14ac:dyDescent="0.2">
      <c r="A18873" s="734">
        <v>45364</v>
      </c>
      <c r="B18873" s="63" t="s">
        <v>11738</v>
      </c>
      <c r="C18873" s="63" t="s">
        <v>10993</v>
      </c>
      <c r="D18873" s="183" t="s">
        <v>12744</v>
      </c>
      <c r="E18873" s="126">
        <v>5280</v>
      </c>
      <c r="F18873" s="126"/>
      <c r="G18873" s="126">
        <f t="shared" si="388"/>
        <v>-5280</v>
      </c>
      <c r="H18873" s="705" t="s">
        <v>12665</v>
      </c>
      <c r="J18873" s="40"/>
    </row>
    <row r="18874" spans="1:10" ht="15" x14ac:dyDescent="0.2">
      <c r="A18874" s="734">
        <v>45364</v>
      </c>
      <c r="B18874" s="63" t="s">
        <v>11897</v>
      </c>
      <c r="C18874" s="63" t="s">
        <v>8091</v>
      </c>
      <c r="D18874" s="183" t="s">
        <v>12745</v>
      </c>
      <c r="E18874" s="126">
        <v>250000</v>
      </c>
      <c r="F18874" s="126"/>
      <c r="G18874" s="126">
        <f t="shared" si="388"/>
        <v>-250000</v>
      </c>
      <c r="H18874" s="705" t="s">
        <v>12665</v>
      </c>
      <c r="J18874" s="40"/>
    </row>
    <row r="18875" spans="1:10" ht="48" x14ac:dyDescent="0.2">
      <c r="A18875" s="734">
        <v>45364</v>
      </c>
      <c r="B18875" s="63" t="s">
        <v>103</v>
      </c>
      <c r="C18875" s="63" t="s">
        <v>12746</v>
      </c>
      <c r="D18875" s="183" t="s">
        <v>12747</v>
      </c>
      <c r="E18875" s="126">
        <v>50000</v>
      </c>
      <c r="F18875" s="126"/>
      <c r="G18875" s="126">
        <f t="shared" si="388"/>
        <v>-50000</v>
      </c>
      <c r="H18875" s="705" t="s">
        <v>12665</v>
      </c>
      <c r="J18875" s="40"/>
    </row>
    <row r="18876" spans="1:10" ht="24" x14ac:dyDescent="0.2">
      <c r="A18876" s="734">
        <v>45364</v>
      </c>
      <c r="B18876" s="63" t="s">
        <v>9356</v>
      </c>
      <c r="C18876" s="63" t="s">
        <v>10993</v>
      </c>
      <c r="D18876" s="183" t="s">
        <v>12748</v>
      </c>
      <c r="E18876" s="126">
        <v>25500</v>
      </c>
      <c r="F18876" s="126"/>
      <c r="G18876" s="126">
        <f t="shared" si="388"/>
        <v>-25500</v>
      </c>
      <c r="H18876" s="705" t="s">
        <v>12665</v>
      </c>
      <c r="J18876" s="40"/>
    </row>
    <row r="18877" spans="1:10" ht="15" x14ac:dyDescent="0.2">
      <c r="A18877" s="734">
        <v>45364</v>
      </c>
      <c r="B18877" s="63" t="s">
        <v>25</v>
      </c>
      <c r="C18877" s="63" t="s">
        <v>4065</v>
      </c>
      <c r="D18877" s="183" t="s">
        <v>12751</v>
      </c>
      <c r="E18877" s="126">
        <v>900</v>
      </c>
      <c r="F18877" s="126"/>
      <c r="G18877" s="126">
        <f t="shared" ref="G18877:G18879" si="389">F18877-E18877</f>
        <v>-900</v>
      </c>
      <c r="H18877" s="705" t="s">
        <v>12665</v>
      </c>
      <c r="J18877" s="40"/>
    </row>
    <row r="18878" spans="1:10" ht="15" x14ac:dyDescent="0.2">
      <c r="A18878" s="734">
        <v>45364</v>
      </c>
      <c r="B18878" s="63" t="s">
        <v>103</v>
      </c>
      <c r="C18878" s="63" t="s">
        <v>103</v>
      </c>
      <c r="D18878" s="183" t="s">
        <v>12560</v>
      </c>
      <c r="E18878" s="126">
        <v>1000</v>
      </c>
      <c r="F18878" s="126"/>
      <c r="G18878" s="126">
        <f t="shared" si="389"/>
        <v>-1000</v>
      </c>
      <c r="H18878" s="705" t="s">
        <v>12665</v>
      </c>
      <c r="J18878" s="40"/>
    </row>
    <row r="18879" spans="1:10" ht="15" x14ac:dyDescent="0.2">
      <c r="A18879" s="734">
        <v>45365</v>
      </c>
      <c r="B18879" s="63" t="s">
        <v>11897</v>
      </c>
      <c r="C18879" s="63" t="s">
        <v>10993</v>
      </c>
      <c r="D18879" s="183" t="s">
        <v>12752</v>
      </c>
      <c r="E18879" s="126">
        <v>1800</v>
      </c>
      <c r="F18879" s="126"/>
      <c r="G18879" s="126">
        <f t="shared" si="389"/>
        <v>-1800</v>
      </c>
      <c r="H18879" s="705" t="s">
        <v>12665</v>
      </c>
      <c r="J18879" s="40"/>
    </row>
    <row r="18880" spans="1:10" ht="15" x14ac:dyDescent="0.2">
      <c r="A18880" s="734">
        <v>45365</v>
      </c>
      <c r="B18880" s="63" t="s">
        <v>11897</v>
      </c>
      <c r="C18880" s="63" t="s">
        <v>10993</v>
      </c>
      <c r="D18880" s="183" t="s">
        <v>12754</v>
      </c>
      <c r="E18880" s="126">
        <v>1250</v>
      </c>
      <c r="F18880" s="126"/>
      <c r="G18880" s="126">
        <f t="shared" ref="G18880:G18893" si="390">F18880-E18880</f>
        <v>-1250</v>
      </c>
      <c r="H18880" s="705" t="s">
        <v>12665</v>
      </c>
      <c r="J18880" s="40"/>
    </row>
    <row r="18881" spans="1:10" ht="15" x14ac:dyDescent="0.2">
      <c r="A18881" s="734">
        <v>45365</v>
      </c>
      <c r="B18881" s="63" t="s">
        <v>25</v>
      </c>
      <c r="C18881" s="63" t="s">
        <v>8150</v>
      </c>
      <c r="D18881" s="183" t="s">
        <v>6343</v>
      </c>
      <c r="E18881" s="126">
        <v>2905</v>
      </c>
      <c r="F18881" s="126"/>
      <c r="G18881" s="126">
        <f t="shared" si="390"/>
        <v>-2905</v>
      </c>
      <c r="H18881" s="705" t="s">
        <v>12665</v>
      </c>
      <c r="J18881" s="40"/>
    </row>
    <row r="18882" spans="1:10" ht="15" x14ac:dyDescent="0.2">
      <c r="A18882" s="734">
        <v>45365</v>
      </c>
      <c r="B18882" s="63" t="s">
        <v>103</v>
      </c>
      <c r="C18882" s="63" t="s">
        <v>8150</v>
      </c>
      <c r="D18882" s="183" t="s">
        <v>6343</v>
      </c>
      <c r="E18882" s="126">
        <v>9220</v>
      </c>
      <c r="F18882" s="126"/>
      <c r="G18882" s="126">
        <f t="shared" si="390"/>
        <v>-9220</v>
      </c>
      <c r="H18882" s="705" t="s">
        <v>12665</v>
      </c>
      <c r="J18882" s="40"/>
    </row>
    <row r="18883" spans="1:10" ht="15" x14ac:dyDescent="0.2">
      <c r="A18883" s="734">
        <v>45365</v>
      </c>
      <c r="B18883" s="63" t="s">
        <v>11897</v>
      </c>
      <c r="C18883" s="63" t="s">
        <v>5741</v>
      </c>
      <c r="D18883" s="183" t="s">
        <v>370</v>
      </c>
      <c r="E18883" s="126">
        <v>3000</v>
      </c>
      <c r="F18883" s="126"/>
      <c r="G18883" s="126">
        <f t="shared" si="390"/>
        <v>-3000</v>
      </c>
      <c r="H18883" s="705" t="s">
        <v>12665</v>
      </c>
      <c r="J18883" s="40"/>
    </row>
    <row r="18884" spans="1:10" ht="15" x14ac:dyDescent="0.2">
      <c r="A18884" s="734">
        <v>45365</v>
      </c>
      <c r="B18884" s="63" t="s">
        <v>11897</v>
      </c>
      <c r="C18884" s="63" t="s">
        <v>5741</v>
      </c>
      <c r="D18884" s="183" t="s">
        <v>12755</v>
      </c>
      <c r="E18884" s="126">
        <v>250</v>
      </c>
      <c r="F18884" s="126"/>
      <c r="G18884" s="126">
        <f t="shared" si="390"/>
        <v>-250</v>
      </c>
      <c r="H18884" s="705" t="s">
        <v>12665</v>
      </c>
      <c r="J18884" s="40"/>
    </row>
    <row r="18885" spans="1:10" ht="15" x14ac:dyDescent="0.2">
      <c r="A18885" s="734">
        <v>45365</v>
      </c>
      <c r="B18885" s="63" t="s">
        <v>10908</v>
      </c>
      <c r="C18885" s="63" t="s">
        <v>5741</v>
      </c>
      <c r="D18885" s="183" t="s">
        <v>12756</v>
      </c>
      <c r="E18885" s="126">
        <v>300</v>
      </c>
      <c r="F18885" s="126"/>
      <c r="G18885" s="126">
        <f t="shared" si="390"/>
        <v>-300</v>
      </c>
      <c r="H18885" s="705" t="s">
        <v>12665</v>
      </c>
      <c r="J18885" s="40"/>
    </row>
    <row r="18886" spans="1:10" ht="15" x14ac:dyDescent="0.2">
      <c r="A18886" s="734">
        <v>45365</v>
      </c>
      <c r="B18886" s="63" t="s">
        <v>11897</v>
      </c>
      <c r="C18886" s="63" t="s">
        <v>286</v>
      </c>
      <c r="D18886" s="183" t="s">
        <v>12757</v>
      </c>
      <c r="E18886" s="126">
        <v>1000</v>
      </c>
      <c r="F18886" s="126"/>
      <c r="G18886" s="126">
        <f t="shared" si="390"/>
        <v>-1000</v>
      </c>
      <c r="H18886" s="705" t="s">
        <v>12665</v>
      </c>
      <c r="J18886" s="40"/>
    </row>
    <row r="18887" spans="1:10" ht="15" x14ac:dyDescent="0.2">
      <c r="A18887" s="734">
        <v>45365</v>
      </c>
      <c r="B18887" s="63" t="s">
        <v>103</v>
      </c>
      <c r="C18887" s="63" t="s">
        <v>103</v>
      </c>
      <c r="D18887" s="183" t="s">
        <v>12560</v>
      </c>
      <c r="E18887" s="126">
        <v>1000</v>
      </c>
      <c r="F18887" s="126"/>
      <c r="G18887" s="126">
        <f t="shared" si="390"/>
        <v>-1000</v>
      </c>
      <c r="H18887" s="705" t="s">
        <v>12665</v>
      </c>
      <c r="J18887" s="40"/>
    </row>
    <row r="18888" spans="1:10" ht="15" x14ac:dyDescent="0.2">
      <c r="A18888" s="734">
        <v>45365</v>
      </c>
      <c r="B18888" s="63" t="s">
        <v>11897</v>
      </c>
      <c r="C18888" s="63" t="s">
        <v>5741</v>
      </c>
      <c r="D18888" s="183" t="s">
        <v>370</v>
      </c>
      <c r="E18888" s="126">
        <v>250</v>
      </c>
      <c r="F18888" s="126"/>
      <c r="G18888" s="126">
        <f t="shared" si="390"/>
        <v>-250</v>
      </c>
      <c r="H18888" s="705" t="s">
        <v>12665</v>
      </c>
      <c r="J18888" s="40"/>
    </row>
    <row r="18889" spans="1:10" ht="15" x14ac:dyDescent="0.2">
      <c r="A18889" s="734">
        <v>45365</v>
      </c>
      <c r="B18889" s="63" t="s">
        <v>11089</v>
      </c>
      <c r="C18889" s="63" t="s">
        <v>11725</v>
      </c>
      <c r="D18889" s="183" t="s">
        <v>12758</v>
      </c>
      <c r="E18889" s="126">
        <v>100000</v>
      </c>
      <c r="F18889" s="126"/>
      <c r="G18889" s="126">
        <f t="shared" si="390"/>
        <v>-100000</v>
      </c>
      <c r="H18889" s="705" t="s">
        <v>12665</v>
      </c>
      <c r="J18889" s="40"/>
    </row>
    <row r="18890" spans="1:10" ht="15" x14ac:dyDescent="0.2">
      <c r="A18890" s="734">
        <v>45365</v>
      </c>
      <c r="B18890" s="63" t="s">
        <v>11446</v>
      </c>
      <c r="C18890" s="63" t="s">
        <v>11884</v>
      </c>
      <c r="D18890" s="183" t="s">
        <v>10721</v>
      </c>
      <c r="E18890" s="126">
        <v>75000</v>
      </c>
      <c r="F18890" s="126"/>
      <c r="G18890" s="126">
        <f t="shared" si="390"/>
        <v>-75000</v>
      </c>
      <c r="H18890" s="705" t="s">
        <v>12665</v>
      </c>
      <c r="J18890" s="40"/>
    </row>
    <row r="18891" spans="1:10" ht="15" x14ac:dyDescent="0.2">
      <c r="A18891" s="734">
        <v>45365</v>
      </c>
      <c r="B18891" s="63" t="s">
        <v>25</v>
      </c>
      <c r="C18891" s="63" t="s">
        <v>7595</v>
      </c>
      <c r="D18891" s="183" t="s">
        <v>11376</v>
      </c>
      <c r="E18891" s="126">
        <v>85000</v>
      </c>
      <c r="F18891" s="126"/>
      <c r="G18891" s="126">
        <f t="shared" si="390"/>
        <v>-85000</v>
      </c>
      <c r="H18891" s="705" t="s">
        <v>12665</v>
      </c>
      <c r="J18891" s="40"/>
    </row>
    <row r="18892" spans="1:10" ht="15" x14ac:dyDescent="0.2">
      <c r="A18892" s="734">
        <v>45366</v>
      </c>
      <c r="B18892" s="63" t="s">
        <v>12535</v>
      </c>
      <c r="C18892" s="63" t="s">
        <v>10993</v>
      </c>
      <c r="D18892" s="183" t="s">
        <v>4966</v>
      </c>
      <c r="E18892" s="126">
        <v>193890</v>
      </c>
      <c r="F18892" s="126"/>
      <c r="G18892" s="126">
        <f t="shared" si="390"/>
        <v>-193890</v>
      </c>
      <c r="H18892" s="705" t="s">
        <v>12665</v>
      </c>
      <c r="J18892" s="40"/>
    </row>
    <row r="18893" spans="1:10" ht="15" x14ac:dyDescent="0.2">
      <c r="A18893" s="734">
        <v>45366</v>
      </c>
      <c r="B18893" s="63" t="s">
        <v>12535</v>
      </c>
      <c r="C18893" s="63" t="s">
        <v>10993</v>
      </c>
      <c r="D18893" s="183" t="s">
        <v>4966</v>
      </c>
      <c r="E18893" s="126">
        <v>116460</v>
      </c>
      <c r="F18893" s="126"/>
      <c r="G18893" s="126">
        <f t="shared" si="390"/>
        <v>-116460</v>
      </c>
      <c r="H18893" s="705" t="s">
        <v>12665</v>
      </c>
      <c r="J18893" s="40"/>
    </row>
    <row r="18894" spans="1:10" ht="15" x14ac:dyDescent="0.2">
      <c r="A18894" s="734">
        <v>45366</v>
      </c>
      <c r="B18894" s="63" t="s">
        <v>12535</v>
      </c>
      <c r="C18894" s="63" t="s">
        <v>10993</v>
      </c>
      <c r="D18894" s="183" t="s">
        <v>4966</v>
      </c>
      <c r="E18894" s="126">
        <v>11790</v>
      </c>
      <c r="F18894" s="126"/>
      <c r="G18894" s="126">
        <f t="shared" ref="G18894:G18895" si="391">F18894-E18894</f>
        <v>-11790</v>
      </c>
      <c r="H18894" s="705" t="s">
        <v>12665</v>
      </c>
      <c r="J18894" s="40"/>
    </row>
    <row r="18895" spans="1:10" ht="15" x14ac:dyDescent="0.2">
      <c r="A18895" s="734">
        <v>45366</v>
      </c>
      <c r="B18895" s="63" t="s">
        <v>12535</v>
      </c>
      <c r="C18895" s="63" t="s">
        <v>10993</v>
      </c>
      <c r="D18895" s="183" t="s">
        <v>4966</v>
      </c>
      <c r="E18895" s="126">
        <v>2300</v>
      </c>
      <c r="F18895" s="126"/>
      <c r="G18895" s="126">
        <f t="shared" si="391"/>
        <v>-2300</v>
      </c>
      <c r="H18895" s="705" t="s">
        <v>12665</v>
      </c>
      <c r="J18895" s="40"/>
    </row>
    <row r="18896" spans="1:10" ht="15" x14ac:dyDescent="0.2">
      <c r="A18896" s="734">
        <v>45366</v>
      </c>
      <c r="B18896" s="63" t="s">
        <v>11897</v>
      </c>
      <c r="C18896" s="63" t="s">
        <v>10993</v>
      </c>
      <c r="D18896" s="183" t="s">
        <v>12759</v>
      </c>
      <c r="E18896" s="126">
        <v>15600</v>
      </c>
      <c r="F18896" s="126"/>
      <c r="G18896" s="126">
        <f t="shared" ref="G18896:G18900" si="392">F18896-E18896</f>
        <v>-15600</v>
      </c>
      <c r="H18896" s="705" t="s">
        <v>12665</v>
      </c>
      <c r="J18896" s="40"/>
    </row>
    <row r="18897" spans="1:10" ht="15" x14ac:dyDescent="0.2">
      <c r="A18897" s="734">
        <v>45366</v>
      </c>
      <c r="B18897" s="63" t="s">
        <v>10908</v>
      </c>
      <c r="C18897" s="63" t="s">
        <v>10993</v>
      </c>
      <c r="D18897" s="183" t="s">
        <v>12760</v>
      </c>
      <c r="E18897" s="126">
        <v>1000</v>
      </c>
      <c r="F18897" s="126"/>
      <c r="G18897" s="126">
        <f t="shared" si="392"/>
        <v>-1000</v>
      </c>
      <c r="H18897" s="705" t="s">
        <v>12665</v>
      </c>
      <c r="J18897" s="40"/>
    </row>
    <row r="18898" spans="1:10" ht="15" x14ac:dyDescent="0.2">
      <c r="A18898" s="734">
        <v>45366</v>
      </c>
      <c r="B18898" s="63" t="s">
        <v>11897</v>
      </c>
      <c r="C18898" s="63" t="s">
        <v>10993</v>
      </c>
      <c r="D18898" s="183" t="s">
        <v>12761</v>
      </c>
      <c r="E18898" s="126">
        <v>7500</v>
      </c>
      <c r="F18898" s="126"/>
      <c r="G18898" s="126">
        <f t="shared" si="392"/>
        <v>-7500</v>
      </c>
      <c r="H18898" s="705" t="s">
        <v>12665</v>
      </c>
      <c r="J18898" s="40"/>
    </row>
    <row r="18899" spans="1:10" ht="15" x14ac:dyDescent="0.2">
      <c r="A18899" s="734">
        <v>45366</v>
      </c>
      <c r="B18899" s="63" t="s">
        <v>11897</v>
      </c>
      <c r="C18899" s="63" t="s">
        <v>10993</v>
      </c>
      <c r="D18899" s="183" t="s">
        <v>12762</v>
      </c>
      <c r="E18899" s="126">
        <v>540</v>
      </c>
      <c r="F18899" s="126"/>
      <c r="G18899" s="126">
        <f t="shared" si="392"/>
        <v>-540</v>
      </c>
      <c r="H18899" s="705" t="s">
        <v>12665</v>
      </c>
      <c r="J18899" s="40"/>
    </row>
    <row r="18900" spans="1:10" ht="24" x14ac:dyDescent="0.2">
      <c r="A18900" s="734">
        <v>45366</v>
      </c>
      <c r="B18900" s="63" t="s">
        <v>11089</v>
      </c>
      <c r="C18900" s="63" t="s">
        <v>10484</v>
      </c>
      <c r="D18900" s="183" t="s">
        <v>12764</v>
      </c>
      <c r="E18900" s="126">
        <v>500000</v>
      </c>
      <c r="F18900" s="126"/>
      <c r="G18900" s="126">
        <f t="shared" si="392"/>
        <v>-500000</v>
      </c>
      <c r="H18900" s="705" t="s">
        <v>12665</v>
      </c>
      <c r="J18900" s="40"/>
    </row>
    <row r="18901" spans="1:10" ht="15" x14ac:dyDescent="0.2">
      <c r="A18901" s="733">
        <v>45355</v>
      </c>
      <c r="B18901" s="174" t="s">
        <v>11635</v>
      </c>
      <c r="C18901" s="174" t="s">
        <v>11291</v>
      </c>
      <c r="D18901" s="228" t="s">
        <v>12666</v>
      </c>
      <c r="E18901" s="236">
        <v>65000</v>
      </c>
      <c r="F18901" s="236"/>
      <c r="G18901" s="236">
        <f t="shared" si="382"/>
        <v>-65000</v>
      </c>
      <c r="H18901" s="709" t="s">
        <v>12665</v>
      </c>
    </row>
    <row r="18902" spans="1:10" ht="24" x14ac:dyDescent="0.2">
      <c r="A18902" s="733">
        <v>45355</v>
      </c>
      <c r="B18902" s="174" t="s">
        <v>11897</v>
      </c>
      <c r="C18902" s="174" t="s">
        <v>11291</v>
      </c>
      <c r="D18902" s="228" t="s">
        <v>12667</v>
      </c>
      <c r="E18902" s="236">
        <v>135000</v>
      </c>
      <c r="F18902" s="236"/>
      <c r="G18902" s="236">
        <f t="shared" si="382"/>
        <v>-135000</v>
      </c>
      <c r="H18902" s="709" t="s">
        <v>12665</v>
      </c>
    </row>
    <row r="18903" spans="1:10" ht="15" x14ac:dyDescent="0.2">
      <c r="A18903" s="733">
        <v>45356</v>
      </c>
      <c r="B18903" s="174" t="s">
        <v>12368</v>
      </c>
      <c r="C18903" s="174" t="s">
        <v>12104</v>
      </c>
      <c r="D18903" s="228" t="s">
        <v>12668</v>
      </c>
      <c r="E18903" s="236">
        <v>186000</v>
      </c>
      <c r="F18903" s="236"/>
      <c r="G18903" s="236">
        <f t="shared" si="382"/>
        <v>-186000</v>
      </c>
      <c r="H18903" s="709" t="s">
        <v>12665</v>
      </c>
    </row>
    <row r="18904" spans="1:10" ht="15" x14ac:dyDescent="0.2">
      <c r="A18904" s="733">
        <v>45359</v>
      </c>
      <c r="B18904" s="174" t="s">
        <v>9356</v>
      </c>
      <c r="C18904" s="174" t="s">
        <v>1198</v>
      </c>
      <c r="D18904" s="228" t="s">
        <v>12671</v>
      </c>
      <c r="E18904" s="236">
        <v>412181</v>
      </c>
      <c r="F18904" s="236"/>
      <c r="G18904" s="236">
        <f t="shared" si="382"/>
        <v>-412181</v>
      </c>
      <c r="H18904" s="709" t="s">
        <v>12665</v>
      </c>
    </row>
    <row r="18905" spans="1:10" ht="18.75" customHeight="1" x14ac:dyDescent="0.2">
      <c r="A18905" s="733">
        <v>45362</v>
      </c>
      <c r="B18905" s="174" t="s">
        <v>12716</v>
      </c>
      <c r="C18905" s="174" t="s">
        <v>12717</v>
      </c>
      <c r="D18905" s="228" t="s">
        <v>12718</v>
      </c>
      <c r="E18905" s="236">
        <v>1071000</v>
      </c>
      <c r="F18905" s="236"/>
      <c r="G18905" s="236">
        <f t="shared" si="382"/>
        <v>-1071000</v>
      </c>
      <c r="H18905" s="709" t="s">
        <v>12665</v>
      </c>
    </row>
    <row r="18906" spans="1:10" ht="15" x14ac:dyDescent="0.2">
      <c r="A18906" s="733">
        <v>45364</v>
      </c>
      <c r="B18906" s="174" t="s">
        <v>37</v>
      </c>
      <c r="C18906" s="551" t="s">
        <v>3003</v>
      </c>
      <c r="D18906" s="740" t="s">
        <v>12739</v>
      </c>
      <c r="E18906" s="552">
        <v>27362</v>
      </c>
      <c r="F18906" s="236"/>
      <c r="G18906" s="236">
        <f t="shared" si="382"/>
        <v>-27362</v>
      </c>
      <c r="H18906" s="709" t="s">
        <v>12665</v>
      </c>
    </row>
    <row r="18907" spans="1:10" ht="15" x14ac:dyDescent="0.2">
      <c r="A18907" s="733">
        <v>45364</v>
      </c>
      <c r="B18907" s="174" t="s">
        <v>3945</v>
      </c>
      <c r="C18907" s="551" t="s">
        <v>3003</v>
      </c>
      <c r="D18907" s="740" t="s">
        <v>12739</v>
      </c>
      <c r="E18907" s="552">
        <v>35367</v>
      </c>
      <c r="F18907" s="236"/>
      <c r="G18907" s="236">
        <f t="shared" si="382"/>
        <v>-35367</v>
      </c>
      <c r="H18907" s="709" t="s">
        <v>12665</v>
      </c>
    </row>
    <row r="18908" spans="1:10" ht="15" x14ac:dyDescent="0.2">
      <c r="A18908" s="733">
        <v>45364</v>
      </c>
      <c r="B18908" s="174" t="s">
        <v>3946</v>
      </c>
      <c r="C18908" s="551" t="s">
        <v>3003</v>
      </c>
      <c r="D18908" s="740" t="s">
        <v>12739</v>
      </c>
      <c r="E18908" s="552">
        <v>32760</v>
      </c>
      <c r="F18908" s="236"/>
      <c r="G18908" s="236">
        <f t="shared" si="382"/>
        <v>-32760</v>
      </c>
      <c r="H18908" s="709" t="s">
        <v>12665</v>
      </c>
    </row>
    <row r="18909" spans="1:10" ht="24" x14ac:dyDescent="0.2">
      <c r="A18909" s="730">
        <v>45359</v>
      </c>
      <c r="B18909" s="94" t="s">
        <v>11093</v>
      </c>
      <c r="C18909" s="94" t="s">
        <v>559</v>
      </c>
      <c r="D18909" s="802" t="s">
        <v>12670</v>
      </c>
      <c r="E18909" s="176"/>
      <c r="F18909" s="176">
        <v>412181</v>
      </c>
      <c r="G18909" s="176">
        <f t="shared" si="382"/>
        <v>412181</v>
      </c>
      <c r="H18909" s="702" t="s">
        <v>12665</v>
      </c>
    </row>
    <row r="18910" spans="1:10" ht="15" x14ac:dyDescent="0.2">
      <c r="A18910" s="730">
        <v>45359</v>
      </c>
      <c r="B18910" s="94" t="s">
        <v>12535</v>
      </c>
      <c r="C18910" s="94" t="s">
        <v>559</v>
      </c>
      <c r="D18910" s="802" t="s">
        <v>12689</v>
      </c>
      <c r="E18910" s="176"/>
      <c r="F18910" s="176">
        <v>8053923</v>
      </c>
      <c r="G18910" s="176">
        <f t="shared" ref="G18910" si="393">F18910-E18910</f>
        <v>8053923</v>
      </c>
      <c r="H18910" s="702" t="s">
        <v>12665</v>
      </c>
    </row>
    <row r="18911" spans="1:10" ht="15" x14ac:dyDescent="0.2">
      <c r="A18911" s="730">
        <v>45362</v>
      </c>
      <c r="B18911" s="94" t="s">
        <v>12368</v>
      </c>
      <c r="C18911" s="94" t="s">
        <v>559</v>
      </c>
      <c r="D18911" s="802" t="s">
        <v>12704</v>
      </c>
      <c r="E18911" s="176"/>
      <c r="F18911" s="176">
        <v>4658436</v>
      </c>
      <c r="G18911" s="176">
        <f t="shared" ref="G18911:G18915" si="394">F18911-E18911</f>
        <v>4658436</v>
      </c>
      <c r="H18911" s="702" t="s">
        <v>12665</v>
      </c>
    </row>
    <row r="18912" spans="1:10" ht="15" x14ac:dyDescent="0.2">
      <c r="A18912" s="730">
        <v>45362</v>
      </c>
      <c r="B18912" s="91" t="s">
        <v>11897</v>
      </c>
      <c r="C18912" s="94" t="s">
        <v>559</v>
      </c>
      <c r="D18912" s="801" t="s">
        <v>12713</v>
      </c>
      <c r="E18912" s="92"/>
      <c r="F18912" s="92">
        <v>6010680</v>
      </c>
      <c r="G18912" s="92">
        <f t="shared" si="394"/>
        <v>6010680</v>
      </c>
      <c r="H18912" s="702" t="s">
        <v>12665</v>
      </c>
    </row>
    <row r="18913" spans="1:8" ht="15" x14ac:dyDescent="0.2">
      <c r="A18913" s="730">
        <v>45362</v>
      </c>
      <c r="B18913" s="91" t="s">
        <v>11897</v>
      </c>
      <c r="C18913" s="94" t="s">
        <v>559</v>
      </c>
      <c r="D18913" s="801" t="s">
        <v>12713</v>
      </c>
      <c r="E18913" s="92"/>
      <c r="F18913" s="92">
        <v>5060000</v>
      </c>
      <c r="G18913" s="92">
        <f t="shared" si="394"/>
        <v>5060000</v>
      </c>
      <c r="H18913" s="702" t="s">
        <v>12665</v>
      </c>
    </row>
    <row r="18914" spans="1:8" ht="15" x14ac:dyDescent="0.2">
      <c r="A18914" s="730">
        <v>45362</v>
      </c>
      <c r="B18914" s="91" t="s">
        <v>11897</v>
      </c>
      <c r="C18914" s="94" t="s">
        <v>559</v>
      </c>
      <c r="D18914" s="801" t="s">
        <v>12714</v>
      </c>
      <c r="E18914" s="92"/>
      <c r="F18914" s="92">
        <v>10000000</v>
      </c>
      <c r="G18914" s="92">
        <f t="shared" si="394"/>
        <v>10000000</v>
      </c>
      <c r="H18914" s="702" t="s">
        <v>12665</v>
      </c>
    </row>
    <row r="18915" spans="1:8" ht="15" x14ac:dyDescent="0.2">
      <c r="A18915" s="730">
        <v>45362</v>
      </c>
      <c r="B18915" s="91" t="s">
        <v>11897</v>
      </c>
      <c r="C18915" s="94" t="s">
        <v>559</v>
      </c>
      <c r="D18915" s="801" t="s">
        <v>12715</v>
      </c>
      <c r="E18915" s="92"/>
      <c r="F18915" s="92">
        <v>1071000</v>
      </c>
      <c r="G18915" s="92">
        <f t="shared" si="394"/>
        <v>1071000</v>
      </c>
      <c r="H18915" s="702" t="s">
        <v>12665</v>
      </c>
    </row>
    <row r="18916" spans="1:8" ht="15" x14ac:dyDescent="0.2">
      <c r="A18916" s="730">
        <v>45366</v>
      </c>
      <c r="B18916" s="91" t="s">
        <v>12374</v>
      </c>
      <c r="C18916" s="94" t="s">
        <v>559</v>
      </c>
      <c r="D18916" s="801" t="s">
        <v>12763</v>
      </c>
      <c r="E18916" s="92"/>
      <c r="F18916" s="92">
        <v>500000</v>
      </c>
      <c r="G18916" s="92">
        <f t="shared" ref="G18916" si="395">F18916-E18916</f>
        <v>500000</v>
      </c>
      <c r="H18916" s="702" t="s">
        <v>12665</v>
      </c>
    </row>
  </sheetData>
  <autoFilter ref="A1:P1891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91" t="s">
        <v>0</v>
      </c>
      <c r="B1" s="1391" t="s">
        <v>47</v>
      </c>
    </row>
    <row r="2" spans="1:11" hidden="1" x14ac:dyDescent="0.3">
      <c r="A2" s="1391" t="s">
        <v>2</v>
      </c>
      <c r="B2" s="1391" t="s">
        <v>47</v>
      </c>
    </row>
    <row r="3" spans="1:11" hidden="1" x14ac:dyDescent="0.3">
      <c r="A3" s="1391" t="s">
        <v>840</v>
      </c>
      <c r="B3" s="1391" t="s">
        <v>47</v>
      </c>
    </row>
    <row r="4" spans="1:11" ht="24" hidden="1" thickBot="1" x14ac:dyDescent="0.35">
      <c r="A4"/>
      <c r="B4"/>
      <c r="C4"/>
      <c r="D4"/>
      <c r="F4" s="98" t="s">
        <v>1767</v>
      </c>
      <c r="H4" s="1140" t="s">
        <v>1767</v>
      </c>
      <c r="I4" s="1140"/>
      <c r="J4" s="1140"/>
    </row>
    <row r="5" spans="1:11" ht="24" thickBot="1" x14ac:dyDescent="0.35">
      <c r="A5" s="1392" t="s">
        <v>4137</v>
      </c>
      <c r="B5" s="1393" t="s">
        <v>4134</v>
      </c>
      <c r="C5" s="1393" t="s">
        <v>4135</v>
      </c>
      <c r="D5" s="1393" t="s">
        <v>4136</v>
      </c>
      <c r="E5" s="347"/>
      <c r="H5" s="1140"/>
      <c r="I5" s="1140"/>
      <c r="J5" s="1140"/>
      <c r="K5" s="1014" t="s">
        <v>10860</v>
      </c>
    </row>
    <row r="6" spans="1:11" ht="26.25" x14ac:dyDescent="0.4">
      <c r="A6" s="738" t="s">
        <v>12374</v>
      </c>
      <c r="B6" s="739">
        <v>2700</v>
      </c>
      <c r="C6" s="739">
        <v>500000</v>
      </c>
      <c r="D6" s="739">
        <v>497300</v>
      </c>
      <c r="F6" s="697" t="s">
        <v>155</v>
      </c>
      <c r="G6" s="698" t="s">
        <v>2613</v>
      </c>
      <c r="H6" s="698" t="s">
        <v>7682</v>
      </c>
      <c r="I6" s="697" t="s">
        <v>2615</v>
      </c>
    </row>
    <row r="7" spans="1:11" ht="26.25" x14ac:dyDescent="0.4">
      <c r="A7" s="738" t="s">
        <v>12513</v>
      </c>
      <c r="B7" s="739">
        <v>28650</v>
      </c>
      <c r="C7" s="739"/>
      <c r="D7" s="739">
        <v>-28650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12428</v>
      </c>
      <c r="B8" s="739">
        <v>13100</v>
      </c>
      <c r="C8" s="739"/>
      <c r="D8" s="739">
        <v>-13100</v>
      </c>
      <c r="F8" s="695" t="s">
        <v>4721</v>
      </c>
      <c r="G8" s="696">
        <f t="shared" si="0"/>
        <v>10957853.041129032</v>
      </c>
      <c r="H8" s="696">
        <f>VLOOKUP(F8,'Project wise Supplier balance'!$A$6:$D$91,4,0)</f>
        <v>162620</v>
      </c>
      <c r="I8" s="693">
        <f t="shared" si="1"/>
        <v>10795233.041129032</v>
      </c>
    </row>
    <row r="9" spans="1:11" ht="26.25" x14ac:dyDescent="0.4">
      <c r="A9" s="738" t="s">
        <v>12535</v>
      </c>
      <c r="B9" s="739">
        <v>3582126</v>
      </c>
      <c r="C9" s="739">
        <v>8053923</v>
      </c>
      <c r="D9" s="739">
        <v>4471797</v>
      </c>
      <c r="F9" s="695" t="s">
        <v>2652</v>
      </c>
      <c r="G9" s="696">
        <f t="shared" si="0"/>
        <v>10068965.30031715</v>
      </c>
      <c r="H9" s="696">
        <f>VLOOKUP(F9,'Project wise Supplier balance'!$A$6:$D$91,4,0)</f>
        <v>0</v>
      </c>
      <c r="I9" s="693">
        <f t="shared" si="1"/>
        <v>10068965.30031715</v>
      </c>
    </row>
    <row r="10" spans="1:11" ht="26.25" x14ac:dyDescent="0.4">
      <c r="A10" s="738" t="s">
        <v>12629</v>
      </c>
      <c r="B10" s="739">
        <v>571850</v>
      </c>
      <c r="C10" s="739"/>
      <c r="D10" s="739">
        <v>-571850</v>
      </c>
      <c r="F10" s="695" t="s">
        <v>1400</v>
      </c>
      <c r="G10" s="696">
        <f t="shared" si="0"/>
        <v>16037003.15589213</v>
      </c>
      <c r="H10" s="696">
        <f>VLOOKUP(F10,'Project wise Supplier balance'!$A$6:$D$91,4,0)</f>
        <v>159545</v>
      </c>
      <c r="I10" s="693">
        <f t="shared" si="1"/>
        <v>15877458.15589213</v>
      </c>
    </row>
    <row r="11" spans="1:11" ht="26.25" x14ac:dyDescent="0.4">
      <c r="A11" s="738" t="s">
        <v>12207</v>
      </c>
      <c r="B11" s="739">
        <v>2438745</v>
      </c>
      <c r="C11" s="739">
        <v>13975308</v>
      </c>
      <c r="D11" s="739">
        <v>11536563</v>
      </c>
      <c r="F11" s="695" t="s">
        <v>7126</v>
      </c>
      <c r="G11" s="696">
        <f t="shared" si="0"/>
        <v>27649</v>
      </c>
      <c r="H11" s="696">
        <f>VLOOKUP(F11,'Project wise Supplier balance'!$A$6:$D$91,4,0)</f>
        <v>0</v>
      </c>
      <c r="I11" s="693">
        <f t="shared" si="1"/>
        <v>27649</v>
      </c>
    </row>
    <row r="12" spans="1:11" ht="26.25" x14ac:dyDescent="0.4">
      <c r="A12" s="738" t="s">
        <v>11897</v>
      </c>
      <c r="B12" s="739">
        <v>28015102</v>
      </c>
      <c r="C12" s="739">
        <v>32141680</v>
      </c>
      <c r="D12" s="739">
        <v>4126578</v>
      </c>
      <c r="F12" s="695" t="s">
        <v>7067</v>
      </c>
      <c r="G12" s="696">
        <f t="shared" si="0"/>
        <v>5665632</v>
      </c>
      <c r="H12" s="696" t="e">
        <f>VLOOKUP(F12,'Project wise Supplier balance'!$A$6:$D$91,4,0)</f>
        <v>#N/A</v>
      </c>
      <c r="I12" s="693" t="e">
        <f t="shared" si="1"/>
        <v>#N/A</v>
      </c>
    </row>
    <row r="13" spans="1:11" ht="26.25" x14ac:dyDescent="0.4">
      <c r="A13" s="738" t="s">
        <v>11617</v>
      </c>
      <c r="B13" s="739">
        <v>3811277</v>
      </c>
      <c r="C13" s="739">
        <v>2600000</v>
      </c>
      <c r="D13" s="739">
        <v>-1211277</v>
      </c>
      <c r="F13" s="695" t="s">
        <v>6511</v>
      </c>
      <c r="G13" s="696">
        <f t="shared" si="0"/>
        <v>2445161</v>
      </c>
      <c r="H13" s="696" t="e">
        <f>VLOOKUP(F13,'Project wise Supplier balance'!$A$6:$D$91,4,0)</f>
        <v>#N/A</v>
      </c>
      <c r="I13" s="693" t="e">
        <f t="shared" si="1"/>
        <v>#N/A</v>
      </c>
    </row>
    <row r="14" spans="1:11" ht="26.25" x14ac:dyDescent="0.4">
      <c r="A14" s="738" t="s">
        <v>11511</v>
      </c>
      <c r="B14" s="739">
        <v>3539630.5595105672</v>
      </c>
      <c r="C14" s="739">
        <v>4380000</v>
      </c>
      <c r="D14" s="739">
        <v>840369.44048943301</v>
      </c>
      <c r="F14" s="695" t="s">
        <v>6518</v>
      </c>
      <c r="G14" s="696">
        <f t="shared" si="0"/>
        <v>1915801.3763440857</v>
      </c>
      <c r="H14" s="696">
        <f>VLOOKUP(F14,'Project wise Supplier balance'!$A$6:$D$91,4,0)</f>
        <v>0</v>
      </c>
      <c r="I14" s="693">
        <f t="shared" si="1"/>
        <v>1915801.3763440857</v>
      </c>
    </row>
    <row r="15" spans="1:11" ht="26.25" x14ac:dyDescent="0.4">
      <c r="A15" s="738" t="s">
        <v>11446</v>
      </c>
      <c r="B15" s="739">
        <v>7365237</v>
      </c>
      <c r="C15" s="739">
        <v>9154145</v>
      </c>
      <c r="D15" s="739">
        <v>1788908</v>
      </c>
      <c r="F15" s="695" t="s">
        <v>6508</v>
      </c>
      <c r="G15" s="696">
        <f t="shared" si="0"/>
        <v>2118178</v>
      </c>
      <c r="H15" s="696">
        <f>VLOOKUP(F15,'Project wise Supplier balance'!$A$6:$D$91,4,0)</f>
        <v>4245</v>
      </c>
      <c r="I15" s="693">
        <f t="shared" si="1"/>
        <v>2113933</v>
      </c>
    </row>
    <row r="16" spans="1:11" ht="26.25" x14ac:dyDescent="0.4">
      <c r="A16" s="738" t="s">
        <v>7807</v>
      </c>
      <c r="B16" s="739">
        <v>2754240</v>
      </c>
      <c r="C16" s="739">
        <v>4334251</v>
      </c>
      <c r="D16" s="739">
        <v>1580011</v>
      </c>
      <c r="F16" s="695" t="s">
        <v>6505</v>
      </c>
      <c r="G16" s="696">
        <f t="shared" si="0"/>
        <v>4302191.3617511522</v>
      </c>
      <c r="H16" s="696" t="e">
        <f>VLOOKUP(F16,'Project wise Supplier balance'!$A$6:$D$91,4,0)</f>
        <v>#N/A</v>
      </c>
      <c r="I16" s="693" t="e">
        <f t="shared" si="1"/>
        <v>#N/A</v>
      </c>
    </row>
    <row r="17" spans="1:9" ht="26.25" x14ac:dyDescent="0.4">
      <c r="A17" s="738" t="s">
        <v>11340</v>
      </c>
      <c r="B17" s="739">
        <v>76862</v>
      </c>
      <c r="C17" s="739">
        <v>200000</v>
      </c>
      <c r="D17" s="739">
        <v>123138</v>
      </c>
      <c r="F17" s="695" t="s">
        <v>7555</v>
      </c>
      <c r="G17" s="696">
        <f t="shared" si="0"/>
        <v>946445.53225806449</v>
      </c>
      <c r="H17" s="696">
        <f>VLOOKUP(F17,'Project wise Supplier balance'!$A$6:$D$91,4,0)</f>
        <v>0</v>
      </c>
      <c r="I17" s="693">
        <f t="shared" si="1"/>
        <v>946445.53225806449</v>
      </c>
    </row>
    <row r="18" spans="1:9" ht="26.25" x14ac:dyDescent="0.4">
      <c r="A18" s="738" t="s">
        <v>11075</v>
      </c>
      <c r="B18" s="739">
        <v>1155980</v>
      </c>
      <c r="C18" s="739">
        <v>1000000</v>
      </c>
      <c r="D18" s="739">
        <v>-155980</v>
      </c>
      <c r="F18" s="695" t="s">
        <v>6953</v>
      </c>
      <c r="G18" s="696">
        <f t="shared" si="0"/>
        <v>1351664</v>
      </c>
      <c r="H18" s="696" t="e">
        <f>VLOOKUP(F18,'Project wise Supplier balance'!$A$6:$D$91,4,0)</f>
        <v>#N/A</v>
      </c>
      <c r="I18" s="693" t="e">
        <f t="shared" si="1"/>
        <v>#N/A</v>
      </c>
    </row>
    <row r="19" spans="1:9" ht="26.25" x14ac:dyDescent="0.4">
      <c r="A19" s="738" t="s">
        <v>11271</v>
      </c>
      <c r="B19" s="739">
        <v>659316</v>
      </c>
      <c r="C19" s="739">
        <v>1300000</v>
      </c>
      <c r="D19" s="739">
        <v>640684</v>
      </c>
      <c r="F19" s="695" t="s">
        <v>6647</v>
      </c>
      <c r="G19" s="696">
        <f t="shared" si="0"/>
        <v>67087</v>
      </c>
      <c r="H19" s="696">
        <f>VLOOKUP(F19,'Project wise Supplier balance'!$A$6:$D$91,4,0)</f>
        <v>0</v>
      </c>
      <c r="I19" s="693">
        <f t="shared" si="1"/>
        <v>67087</v>
      </c>
    </row>
    <row r="20" spans="1:9" ht="26.25" x14ac:dyDescent="0.4">
      <c r="A20" s="738" t="s">
        <v>11007</v>
      </c>
      <c r="B20" s="739">
        <v>319470</v>
      </c>
      <c r="C20" s="739">
        <v>900000</v>
      </c>
      <c r="D20" s="739">
        <v>580530</v>
      </c>
      <c r="F20" s="695" t="s">
        <v>7112</v>
      </c>
      <c r="G20" s="696">
        <f t="shared" si="0"/>
        <v>641998.78494623653</v>
      </c>
      <c r="H20" s="696">
        <f>VLOOKUP(F20,'Project wise Supplier balance'!$A$6:$D$91,4,0)</f>
        <v>0</v>
      </c>
      <c r="I20" s="693">
        <f t="shared" si="1"/>
        <v>641998.78494623653</v>
      </c>
    </row>
    <row r="21" spans="1:9" ht="26.25" x14ac:dyDescent="0.4">
      <c r="A21" s="738" t="s">
        <v>9719</v>
      </c>
      <c r="B21" s="739">
        <v>138515</v>
      </c>
      <c r="C21" s="739">
        <v>500000</v>
      </c>
      <c r="D21" s="739">
        <v>361485</v>
      </c>
      <c r="F21" s="695" t="s">
        <v>7657</v>
      </c>
      <c r="G21" s="696">
        <f t="shared" si="0"/>
        <v>702698.51</v>
      </c>
      <c r="H21" s="696">
        <f>VLOOKUP(F21,'Project wise Supplier balance'!$A$6:$D$91,4,0)</f>
        <v>0</v>
      </c>
      <c r="I21" s="693">
        <f t="shared" si="1"/>
        <v>702698.51</v>
      </c>
    </row>
    <row r="22" spans="1:9" ht="26.25" x14ac:dyDescent="0.4">
      <c r="A22" s="738" t="s">
        <v>10909</v>
      </c>
      <c r="B22" s="739">
        <v>20526021.397849467</v>
      </c>
      <c r="C22" s="739">
        <v>27083716</v>
      </c>
      <c r="D22" s="739">
        <v>6557694.6021505389</v>
      </c>
      <c r="F22" s="695" t="s">
        <v>6408</v>
      </c>
      <c r="G22" s="696">
        <f t="shared" si="0"/>
        <v>-209739.22580645164</v>
      </c>
      <c r="H22" s="696">
        <f>VLOOKUP(F22,'Project wise Supplier balance'!$A$6:$D$91,4,0)</f>
        <v>80843</v>
      </c>
      <c r="I22" s="693">
        <f t="shared" si="1"/>
        <v>-290582.22580645164</v>
      </c>
    </row>
    <row r="23" spans="1:9" ht="26.25" x14ac:dyDescent="0.4">
      <c r="A23" s="738" t="s">
        <v>10576</v>
      </c>
      <c r="B23" s="739">
        <v>33647718.333333336</v>
      </c>
      <c r="C23" s="739">
        <v>42957843</v>
      </c>
      <c r="D23" s="739">
        <v>9310124.6666666679</v>
      </c>
      <c r="F23" s="695" t="s">
        <v>7732</v>
      </c>
      <c r="G23" s="696">
        <f t="shared" si="0"/>
        <v>301911.87096774194</v>
      </c>
      <c r="H23" s="696">
        <f>VLOOKUP(F23,'Project wise Supplier balance'!$A$6:$D$91,4,0)</f>
        <v>0</v>
      </c>
      <c r="I23" s="693">
        <f t="shared" si="1"/>
        <v>301911.87096774194</v>
      </c>
    </row>
    <row r="24" spans="1:9" ht="26.25" x14ac:dyDescent="0.4">
      <c r="A24" s="738" t="s">
        <v>10379</v>
      </c>
      <c r="B24" s="739">
        <v>4030880</v>
      </c>
      <c r="C24" s="739">
        <v>3000000</v>
      </c>
      <c r="D24" s="739">
        <v>-1030880</v>
      </c>
      <c r="F24" s="695" t="s">
        <v>7746</v>
      </c>
      <c r="G24" s="696" t="e">
        <f t="shared" si="0"/>
        <v>#N/A</v>
      </c>
      <c r="H24" s="696">
        <f>VLOOKUP(F24,'Project wise Supplier balance'!$A$6:$D$91,4,0)</f>
        <v>0</v>
      </c>
      <c r="I24" s="693" t="e">
        <f t="shared" si="1"/>
        <v>#N/A</v>
      </c>
    </row>
    <row r="25" spans="1:9" ht="26.25" x14ac:dyDescent="0.4">
      <c r="A25" s="738" t="s">
        <v>10338</v>
      </c>
      <c r="B25" s="739">
        <v>5611655</v>
      </c>
      <c r="C25" s="739">
        <v>7705250</v>
      </c>
      <c r="D25" s="739">
        <v>2093595</v>
      </c>
    </row>
    <row r="26" spans="1:9" ht="26.25" x14ac:dyDescent="0.4">
      <c r="A26" s="738" t="s">
        <v>10296</v>
      </c>
      <c r="B26" s="739">
        <v>3951168.4623655914</v>
      </c>
      <c r="C26" s="739">
        <v>2000000</v>
      </c>
      <c r="D26" s="739">
        <v>-1951168.4623655914</v>
      </c>
    </row>
    <row r="27" spans="1:9" ht="26.25" x14ac:dyDescent="0.4">
      <c r="A27" s="738" t="s">
        <v>10232</v>
      </c>
      <c r="B27" s="739">
        <v>19606013.333333336</v>
      </c>
      <c r="C27" s="739">
        <v>31092766</v>
      </c>
      <c r="D27" s="739">
        <v>11486752.666666666</v>
      </c>
    </row>
    <row r="28" spans="1:9" ht="26.25" x14ac:dyDescent="0.4">
      <c r="A28" s="738" t="s">
        <v>10144</v>
      </c>
      <c r="B28" s="739">
        <v>6833762</v>
      </c>
      <c r="C28" s="739">
        <v>7704349</v>
      </c>
      <c r="D28" s="739">
        <v>870587</v>
      </c>
    </row>
    <row r="29" spans="1:9" ht="26.25" x14ac:dyDescent="0.4">
      <c r="A29" s="738" t="s">
        <v>10122</v>
      </c>
      <c r="B29" s="739">
        <v>83200</v>
      </c>
      <c r="C29" s="739">
        <v>0</v>
      </c>
      <c r="D29" s="739">
        <v>-83200</v>
      </c>
    </row>
    <row r="30" spans="1:9" ht="26.25" x14ac:dyDescent="0.4">
      <c r="A30" s="738" t="s">
        <v>10023</v>
      </c>
      <c r="B30" s="739">
        <v>8346073.5</v>
      </c>
      <c r="C30" s="739">
        <v>7120000</v>
      </c>
      <c r="D30" s="739">
        <v>-1226073.5</v>
      </c>
    </row>
    <row r="31" spans="1:9" ht="26.25" x14ac:dyDescent="0.4">
      <c r="A31" s="738" t="s">
        <v>9832</v>
      </c>
      <c r="B31" s="739">
        <v>23796095</v>
      </c>
      <c r="C31" s="739">
        <v>19830000</v>
      </c>
      <c r="D31" s="739">
        <v>-3966095</v>
      </c>
    </row>
    <row r="32" spans="1:9" ht="26.25" x14ac:dyDescent="0.4">
      <c r="A32" s="738" t="s">
        <v>9769</v>
      </c>
      <c r="B32" s="739">
        <v>16161004</v>
      </c>
      <c r="C32" s="739">
        <v>19855650</v>
      </c>
      <c r="D32" s="739">
        <v>3694646</v>
      </c>
    </row>
    <row r="33" spans="1:9" ht="26.25" x14ac:dyDescent="0.4">
      <c r="A33" s="738" t="s">
        <v>9661</v>
      </c>
      <c r="B33" s="739">
        <v>4762390.9032258065</v>
      </c>
      <c r="C33" s="739">
        <v>10021233</v>
      </c>
      <c r="D33" s="739">
        <v>5258842.0967741944</v>
      </c>
    </row>
    <row r="34" spans="1:9" ht="26.25" x14ac:dyDescent="0.4">
      <c r="A34" s="738" t="s">
        <v>9464</v>
      </c>
      <c r="B34" s="739">
        <v>2249169</v>
      </c>
      <c r="C34" s="739">
        <v>2722000</v>
      </c>
      <c r="D34" s="739">
        <v>472831</v>
      </c>
    </row>
    <row r="35" spans="1:9" ht="26.25" x14ac:dyDescent="0.4">
      <c r="A35" s="738" t="s">
        <v>9507</v>
      </c>
      <c r="B35" s="739">
        <v>2583814</v>
      </c>
      <c r="C35" s="739">
        <v>3185630</v>
      </c>
      <c r="D35" s="739">
        <v>601816</v>
      </c>
    </row>
    <row r="36" spans="1:9" ht="26.25" x14ac:dyDescent="0.4">
      <c r="A36" s="738" t="s">
        <v>9409</v>
      </c>
      <c r="B36" s="739">
        <v>6184137.7741935486</v>
      </c>
      <c r="C36" s="739">
        <v>12225909</v>
      </c>
      <c r="D36" s="739">
        <v>6041771.2258064514</v>
      </c>
    </row>
    <row r="37" spans="1:9" ht="26.25" x14ac:dyDescent="0.4">
      <c r="A37" s="738" t="s">
        <v>9402</v>
      </c>
      <c r="B37" s="739">
        <v>5033545.5483870972</v>
      </c>
      <c r="C37" s="739">
        <v>5502581</v>
      </c>
      <c r="D37" s="739">
        <v>469035.45161290327</v>
      </c>
    </row>
    <row r="38" spans="1:9" ht="26.25" x14ac:dyDescent="0.4">
      <c r="A38" s="738" t="s">
        <v>9356</v>
      </c>
      <c r="B38" s="739">
        <v>23386166.833333332</v>
      </c>
      <c r="C38" s="739">
        <v>19140130</v>
      </c>
      <c r="D38" s="739">
        <v>-4246036.833333334</v>
      </c>
    </row>
    <row r="39" spans="1:9" ht="26.25" x14ac:dyDescent="0.4">
      <c r="A39" s="738" t="s">
        <v>8868</v>
      </c>
      <c r="B39" s="739">
        <v>3511728</v>
      </c>
      <c r="C39" s="739">
        <v>3500000</v>
      </c>
      <c r="D39" s="739">
        <v>-11728</v>
      </c>
    </row>
    <row r="40" spans="1:9" ht="26.25" x14ac:dyDescent="0.4">
      <c r="A40" s="738" t="s">
        <v>8876</v>
      </c>
      <c r="B40" s="739">
        <v>7906484.3548387093</v>
      </c>
      <c r="C40" s="739">
        <v>14475224</v>
      </c>
      <c r="D40" s="739">
        <v>6568739.6451612907</v>
      </c>
    </row>
    <row r="41" spans="1:9" ht="26.25" x14ac:dyDescent="0.4">
      <c r="A41" s="738" t="s">
        <v>8559</v>
      </c>
      <c r="B41" s="739">
        <v>5685706</v>
      </c>
      <c r="C41" s="739">
        <v>5930062</v>
      </c>
      <c r="D41" s="739">
        <v>215957</v>
      </c>
    </row>
    <row r="42" spans="1:9" ht="26.25" x14ac:dyDescent="0.4">
      <c r="A42" s="738" t="s">
        <v>8657</v>
      </c>
      <c r="B42" s="739">
        <v>16339873</v>
      </c>
      <c r="C42" s="739">
        <v>24057411.419999998</v>
      </c>
      <c r="D42" s="739">
        <v>7717538.4199999999</v>
      </c>
    </row>
    <row r="43" spans="1:9" ht="26.25" x14ac:dyDescent="0.4">
      <c r="A43" s="738" t="s">
        <v>8532</v>
      </c>
      <c r="B43" s="739">
        <v>543932</v>
      </c>
      <c r="C43" s="739">
        <v>600000</v>
      </c>
      <c r="D43" s="739">
        <v>56068</v>
      </c>
      <c r="F43" s="291"/>
      <c r="G43" s="694"/>
      <c r="H43" s="694"/>
      <c r="I43" s="291"/>
    </row>
    <row r="44" spans="1:9" ht="26.25" x14ac:dyDescent="0.4">
      <c r="A44" s="738" t="s">
        <v>8077</v>
      </c>
      <c r="B44" s="739">
        <v>1657197</v>
      </c>
      <c r="C44" s="739">
        <v>2614743</v>
      </c>
      <c r="D44" s="739">
        <v>957546</v>
      </c>
      <c r="F44" s="291"/>
      <c r="G44" s="694"/>
      <c r="H44" s="694"/>
      <c r="I44" s="291"/>
    </row>
    <row r="45" spans="1:9" ht="26.25" x14ac:dyDescent="0.4">
      <c r="A45" s="738" t="s">
        <v>8339</v>
      </c>
      <c r="B45" s="739">
        <v>9756255</v>
      </c>
      <c r="C45" s="739">
        <v>14204081</v>
      </c>
      <c r="D45" s="739">
        <v>4489919</v>
      </c>
      <c r="F45" s="291"/>
      <c r="G45" s="694"/>
      <c r="H45" s="694"/>
      <c r="I45" s="291"/>
    </row>
    <row r="46" spans="1:9" ht="26.25" x14ac:dyDescent="0.4">
      <c r="A46" s="738" t="s">
        <v>7921</v>
      </c>
      <c r="B46" s="739">
        <v>19551392</v>
      </c>
      <c r="C46" s="739">
        <v>26037593</v>
      </c>
      <c r="D46" s="739">
        <v>6468201</v>
      </c>
      <c r="F46" s="291"/>
      <c r="G46" s="694"/>
      <c r="H46" s="694"/>
      <c r="I46" s="291"/>
    </row>
    <row r="47" spans="1:9" s="291" customFormat="1" ht="26.25" x14ac:dyDescent="0.4">
      <c r="A47" s="738" t="s">
        <v>8043</v>
      </c>
      <c r="B47" s="739">
        <v>20150378</v>
      </c>
      <c r="C47" s="739">
        <v>27909998</v>
      </c>
      <c r="D47" s="739">
        <v>7741620</v>
      </c>
      <c r="G47" s="694"/>
      <c r="H47" s="694"/>
    </row>
    <row r="48" spans="1:9" s="291" customFormat="1" ht="26.25" x14ac:dyDescent="0.4">
      <c r="A48" s="1397" t="s">
        <v>6508</v>
      </c>
      <c r="B48" s="1396">
        <v>2808804</v>
      </c>
      <c r="C48" s="1396">
        <v>4926982</v>
      </c>
      <c r="D48" s="1396">
        <v>2118178</v>
      </c>
      <c r="G48" s="694"/>
      <c r="H48" s="694"/>
    </row>
    <row r="49" spans="1:8" s="291" customFormat="1" ht="26.25" x14ac:dyDescent="0.4">
      <c r="A49" s="1397" t="s">
        <v>6511</v>
      </c>
      <c r="B49" s="1396">
        <v>7639492</v>
      </c>
      <c r="C49" s="1396">
        <v>10084653</v>
      </c>
      <c r="D49" s="1396">
        <v>2445161</v>
      </c>
      <c r="G49" s="694"/>
      <c r="H49" s="694"/>
    </row>
    <row r="50" spans="1:8" s="291" customFormat="1" ht="26.25" x14ac:dyDescent="0.4">
      <c r="A50" s="1397" t="s">
        <v>7126</v>
      </c>
      <c r="B50" s="1396">
        <v>2367767</v>
      </c>
      <c r="C50" s="1396">
        <v>2395416</v>
      </c>
      <c r="D50" s="1396">
        <v>27649</v>
      </c>
      <c r="G50" s="694"/>
      <c r="H50" s="694"/>
    </row>
    <row r="51" spans="1:8" s="291" customFormat="1" ht="26.25" x14ac:dyDescent="0.4">
      <c r="A51" s="1397" t="s">
        <v>6408</v>
      </c>
      <c r="B51" s="1396">
        <v>4913171.2258064514</v>
      </c>
      <c r="C51" s="1396">
        <v>4645812</v>
      </c>
      <c r="D51" s="1396">
        <v>-209739.22580645164</v>
      </c>
      <c r="G51" s="694"/>
      <c r="H51" s="694"/>
    </row>
    <row r="52" spans="1:8" s="291" customFormat="1" ht="26.25" x14ac:dyDescent="0.4">
      <c r="A52" s="1397" t="s">
        <v>18</v>
      </c>
      <c r="B52" s="1396">
        <v>2373025.1605222733</v>
      </c>
      <c r="C52" s="1396">
        <v>3796750</v>
      </c>
      <c r="D52" s="1396">
        <v>1433724.8394777267</v>
      </c>
      <c r="G52" s="694"/>
      <c r="H52" s="694"/>
    </row>
    <row r="53" spans="1:8" s="291" customFormat="1" ht="26.25" x14ac:dyDescent="0.4">
      <c r="A53" s="1397" t="s">
        <v>7953</v>
      </c>
      <c r="B53" s="1396">
        <v>4397458</v>
      </c>
      <c r="C53" s="1396">
        <v>6566988</v>
      </c>
      <c r="D53" s="1396">
        <v>2169530</v>
      </c>
      <c r="G53" s="694"/>
      <c r="H53" s="694"/>
    </row>
    <row r="54" spans="1:8" s="291" customFormat="1" ht="26.25" x14ac:dyDescent="0.4">
      <c r="A54" s="1397" t="s">
        <v>7817</v>
      </c>
      <c r="B54" s="1396">
        <v>781154</v>
      </c>
      <c r="C54" s="1396">
        <v>1300000</v>
      </c>
      <c r="D54" s="1396">
        <v>518846</v>
      </c>
      <c r="G54" s="694"/>
      <c r="H54" s="694"/>
    </row>
    <row r="55" spans="1:8" s="291" customFormat="1" ht="26.25" x14ac:dyDescent="0.4">
      <c r="A55" s="1397" t="s">
        <v>7732</v>
      </c>
      <c r="B55" s="1396">
        <v>428088.12903225806</v>
      </c>
      <c r="C55" s="1396">
        <v>730000</v>
      </c>
      <c r="D55" s="1396">
        <v>301911.87096774194</v>
      </c>
      <c r="G55" s="694"/>
      <c r="H55" s="694"/>
    </row>
    <row r="56" spans="1:8" s="291" customFormat="1" ht="26.25" x14ac:dyDescent="0.4">
      <c r="A56" s="1397" t="s">
        <v>4721</v>
      </c>
      <c r="B56" s="1396">
        <v>4198143.8588709673</v>
      </c>
      <c r="C56" s="1396">
        <v>15155996.9</v>
      </c>
      <c r="D56" s="1396">
        <v>10957853.041129032</v>
      </c>
      <c r="G56" s="694"/>
      <c r="H56" s="694"/>
    </row>
    <row r="57" spans="1:8" s="291" customFormat="1" ht="26.25" x14ac:dyDescent="0.4">
      <c r="A57" s="1397" t="s">
        <v>5811</v>
      </c>
      <c r="B57" s="1396">
        <v>3130611.7334869434</v>
      </c>
      <c r="C57" s="1396">
        <v>3500000</v>
      </c>
      <c r="D57" s="1396">
        <v>369388.26651305659</v>
      </c>
      <c r="G57" s="694"/>
      <c r="H57" s="694"/>
    </row>
    <row r="58" spans="1:8" s="291" customFormat="1" ht="26.25" x14ac:dyDescent="0.4">
      <c r="A58" s="1397" t="s">
        <v>3946</v>
      </c>
      <c r="B58" s="1396">
        <v>14916441.879108403</v>
      </c>
      <c r="C58" s="1396">
        <v>19365242</v>
      </c>
      <c r="D58" s="1396">
        <v>4466631.1208915981</v>
      </c>
      <c r="G58" s="694"/>
      <c r="H58" s="694"/>
    </row>
    <row r="59" spans="1:8" s="291" customFormat="1" ht="26.25" x14ac:dyDescent="0.4">
      <c r="A59" s="1397" t="s">
        <v>3945</v>
      </c>
      <c r="B59" s="1396">
        <v>9551464.6718212012</v>
      </c>
      <c r="C59" s="1396">
        <v>15445913</v>
      </c>
      <c r="D59" s="1396">
        <v>5897827.3604368633</v>
      </c>
      <c r="G59" s="694"/>
      <c r="H59" s="694"/>
    </row>
    <row r="60" spans="1:8" s="291" customFormat="1" ht="26.25" x14ac:dyDescent="0.4">
      <c r="A60" s="1397" t="s">
        <v>6103</v>
      </c>
      <c r="B60" s="1396">
        <v>289848</v>
      </c>
      <c r="C60" s="1396">
        <v>1337000</v>
      </c>
      <c r="D60" s="1396">
        <v>1047152</v>
      </c>
      <c r="G60" s="694"/>
      <c r="H60" s="694"/>
    </row>
    <row r="61" spans="1:8" s="291" customFormat="1" ht="26.25" x14ac:dyDescent="0.4">
      <c r="A61" s="1397" t="s">
        <v>1400</v>
      </c>
      <c r="B61" s="1396">
        <v>114510981.94410785</v>
      </c>
      <c r="C61" s="1396">
        <v>130502260.09999999</v>
      </c>
      <c r="D61" s="1396">
        <v>16037003.15589213</v>
      </c>
      <c r="G61" s="694"/>
      <c r="H61" s="694"/>
    </row>
    <row r="62" spans="1:8" s="291" customFormat="1" ht="26.25" x14ac:dyDescent="0.4">
      <c r="A62" s="1397" t="s">
        <v>2933</v>
      </c>
      <c r="B62" s="1396">
        <v>97556794.74362056</v>
      </c>
      <c r="C62" s="1396">
        <v>137552234</v>
      </c>
      <c r="D62" s="1396">
        <v>39998531.25637947</v>
      </c>
      <c r="G62" s="694"/>
      <c r="H62" s="694"/>
    </row>
    <row r="63" spans="1:8" s="291" customFormat="1" ht="26.25" x14ac:dyDescent="0.4">
      <c r="A63" s="1397" t="s">
        <v>7657</v>
      </c>
      <c r="B63" s="1396">
        <v>2210566</v>
      </c>
      <c r="C63" s="1396">
        <v>2913264.51</v>
      </c>
      <c r="D63" s="1396">
        <v>702698.51</v>
      </c>
      <c r="G63" s="694"/>
      <c r="H63" s="694"/>
    </row>
    <row r="64" spans="1:8" s="291" customFormat="1" ht="26.25" x14ac:dyDescent="0.4">
      <c r="A64" s="1397" t="s">
        <v>7112</v>
      </c>
      <c r="B64" s="1396">
        <v>3206398.2150537632</v>
      </c>
      <c r="C64" s="1396">
        <v>3848397</v>
      </c>
      <c r="D64" s="1396">
        <v>641998.78494623653</v>
      </c>
      <c r="G64" s="694"/>
      <c r="H64" s="694"/>
    </row>
    <row r="65" spans="1:8" s="291" customFormat="1" ht="26.25" x14ac:dyDescent="0.4">
      <c r="A65" s="1397" t="s">
        <v>7067</v>
      </c>
      <c r="B65" s="1396">
        <v>18681972</v>
      </c>
      <c r="C65" s="1396">
        <v>24347604</v>
      </c>
      <c r="D65" s="1396">
        <v>5665632</v>
      </c>
      <c r="G65" s="694"/>
      <c r="H65" s="694"/>
    </row>
    <row r="66" spans="1:8" s="291" customFormat="1" ht="26.25" x14ac:dyDescent="0.4">
      <c r="A66" s="1397" t="s">
        <v>6505</v>
      </c>
      <c r="B66" s="1396">
        <v>5291119.9715821808</v>
      </c>
      <c r="C66" s="1396">
        <v>9568884</v>
      </c>
      <c r="D66" s="1396">
        <v>4302191.3617511522</v>
      </c>
      <c r="G66" s="694"/>
      <c r="H66" s="694"/>
    </row>
    <row r="67" spans="1:8" s="291" customFormat="1" ht="26.25" x14ac:dyDescent="0.4">
      <c r="A67" s="1397" t="s">
        <v>7555</v>
      </c>
      <c r="B67" s="1396">
        <v>2463913.4677419355</v>
      </c>
      <c r="C67" s="1396">
        <v>3410359</v>
      </c>
      <c r="D67" s="1396">
        <v>946445.53225806449</v>
      </c>
      <c r="G67" s="694"/>
      <c r="H67" s="694"/>
    </row>
    <row r="68" spans="1:8" s="291" customFormat="1" ht="26.25" x14ac:dyDescent="0.4">
      <c r="A68" s="1397" t="s">
        <v>6953</v>
      </c>
      <c r="B68" s="1396">
        <v>3524112</v>
      </c>
      <c r="C68" s="1396">
        <v>4875776</v>
      </c>
      <c r="D68" s="1396">
        <v>1351664</v>
      </c>
      <c r="G68" s="694"/>
      <c r="H68" s="694"/>
    </row>
    <row r="69" spans="1:8" s="291" customFormat="1" ht="26.25" x14ac:dyDescent="0.4">
      <c r="A69" s="1397" t="s">
        <v>6647</v>
      </c>
      <c r="B69" s="1396">
        <v>381763</v>
      </c>
      <c r="C69" s="1396">
        <v>448850</v>
      </c>
      <c r="D69" s="1396">
        <v>67087</v>
      </c>
      <c r="G69" s="694"/>
      <c r="H69" s="694"/>
    </row>
    <row r="70" spans="1:8" s="291" customFormat="1" ht="26.25" x14ac:dyDescent="0.4">
      <c r="A70" s="1397" t="s">
        <v>6518</v>
      </c>
      <c r="B70" s="1396">
        <v>11348698.623655912</v>
      </c>
      <c r="C70" s="1396">
        <v>13264500</v>
      </c>
      <c r="D70" s="1396">
        <v>1915801.3763440857</v>
      </c>
      <c r="G70" s="694"/>
      <c r="H70" s="694"/>
    </row>
    <row r="71" spans="1:8" s="291" customFormat="1" ht="26.25" x14ac:dyDescent="0.4">
      <c r="A71" s="1397" t="s">
        <v>2652</v>
      </c>
      <c r="B71" s="1396">
        <v>26687909.699682843</v>
      </c>
      <c r="C71" s="1396">
        <v>36731542</v>
      </c>
      <c r="D71" s="1396">
        <v>10068965.30031715</v>
      </c>
      <c r="G71" s="694"/>
      <c r="H71" s="694"/>
    </row>
    <row r="72" spans="1:8" s="291" customFormat="1" ht="26.25" x14ac:dyDescent="0.4">
      <c r="A72" s="1397" t="s">
        <v>5544</v>
      </c>
      <c r="B72" s="1396">
        <v>678790.36290322582</v>
      </c>
      <c r="C72" s="1396">
        <v>872151</v>
      </c>
      <c r="D72" s="1396">
        <v>193360.63709677418</v>
      </c>
      <c r="G72" s="694"/>
      <c r="H72" s="694"/>
    </row>
    <row r="73" spans="1:8" s="291" customFormat="1" ht="26.25" x14ac:dyDescent="0.4">
      <c r="A73" s="1397" t="s">
        <v>5641</v>
      </c>
      <c r="B73" s="1396">
        <v>2512284.75</v>
      </c>
      <c r="C73" s="1396">
        <v>3685007</v>
      </c>
      <c r="D73" s="1396">
        <v>1236944.25</v>
      </c>
      <c r="G73" s="694"/>
      <c r="H73" s="694"/>
    </row>
    <row r="74" spans="1:8" s="291" customFormat="1" ht="26.25" x14ac:dyDescent="0.4">
      <c r="A74" s="1397" t="s">
        <v>5052</v>
      </c>
      <c r="B74" s="1396">
        <v>4445446.3494623657</v>
      </c>
      <c r="C74" s="1396">
        <v>6341262</v>
      </c>
      <c r="D74" s="1396">
        <v>1895815.6505376345</v>
      </c>
      <c r="G74" s="694"/>
      <c r="H74" s="694"/>
    </row>
    <row r="75" spans="1:8" s="291" customFormat="1" ht="26.25" x14ac:dyDescent="0.4">
      <c r="A75" s="1397" t="s">
        <v>5617</v>
      </c>
      <c r="B75" s="1396">
        <v>1142182.75</v>
      </c>
      <c r="C75" s="1396">
        <v>2131308</v>
      </c>
      <c r="D75" s="1396">
        <v>989125.25</v>
      </c>
      <c r="G75" s="694"/>
      <c r="H75" s="694"/>
    </row>
    <row r="76" spans="1:8" s="291" customFormat="1" ht="26.25" x14ac:dyDescent="0.4">
      <c r="A76" s="1397" t="s">
        <v>82</v>
      </c>
      <c r="B76" s="1396">
        <v>4379244</v>
      </c>
      <c r="C76" s="1396">
        <v>10411961</v>
      </c>
      <c r="D76" s="1396">
        <v>6032717</v>
      </c>
      <c r="G76" s="694"/>
      <c r="H76" s="694"/>
    </row>
    <row r="77" spans="1:8" s="291" customFormat="1" ht="26.25" x14ac:dyDescent="0.4">
      <c r="A77" s="1397" t="s">
        <v>154</v>
      </c>
      <c r="B77" s="1396">
        <v>6704728</v>
      </c>
      <c r="C77" s="1396">
        <v>10075309</v>
      </c>
      <c r="D77" s="1396">
        <v>3380173</v>
      </c>
      <c r="G77" s="694"/>
      <c r="H77" s="694"/>
    </row>
    <row r="78" spans="1:8" s="291" customFormat="1" ht="26.25" x14ac:dyDescent="0.4">
      <c r="A78" s="1397" t="s">
        <v>2094</v>
      </c>
      <c r="B78" s="1396">
        <v>5185502.0489631332</v>
      </c>
      <c r="C78" s="1396">
        <v>6644055</v>
      </c>
      <c r="D78" s="1396">
        <v>1458552.9510368668</v>
      </c>
      <c r="G78" s="694"/>
      <c r="H78" s="694"/>
    </row>
    <row r="79" spans="1:8" s="291" customFormat="1" ht="26.25" x14ac:dyDescent="0.4">
      <c r="A79" s="1397" t="s">
        <v>2787</v>
      </c>
      <c r="B79" s="1396">
        <v>45546316.695372485</v>
      </c>
      <c r="C79" s="1396">
        <v>60651110</v>
      </c>
      <c r="D79" s="1396">
        <v>15104793.304627493</v>
      </c>
      <c r="G79" s="694"/>
      <c r="H79" s="694"/>
    </row>
    <row r="80" spans="1:8" s="291" customFormat="1" ht="26.25" x14ac:dyDescent="0.4">
      <c r="A80" s="1397" t="s">
        <v>2548</v>
      </c>
      <c r="B80" s="1396">
        <v>1543068.4838709678</v>
      </c>
      <c r="C80" s="1396">
        <v>2378225</v>
      </c>
      <c r="D80" s="1396">
        <v>835156.51612903224</v>
      </c>
      <c r="G80" s="694"/>
      <c r="H80" s="694"/>
    </row>
    <row r="81" spans="1:8" s="291" customFormat="1" ht="26.25" x14ac:dyDescent="0.4">
      <c r="A81" s="1397" t="s">
        <v>75</v>
      </c>
      <c r="B81" s="1396">
        <v>2419632</v>
      </c>
      <c r="C81" s="1396"/>
      <c r="D81" s="1396">
        <v>-2419632</v>
      </c>
      <c r="G81" s="694"/>
      <c r="H81" s="694"/>
    </row>
    <row r="82" spans="1:8" s="291" customFormat="1" ht="26.25" x14ac:dyDescent="0.4">
      <c r="A82" s="1397" t="s">
        <v>1493</v>
      </c>
      <c r="B82" s="1396">
        <v>1943741.4677419357</v>
      </c>
      <c r="C82" s="1396">
        <v>3015886</v>
      </c>
      <c r="D82" s="1396">
        <v>1072144.5322580645</v>
      </c>
      <c r="G82" s="694"/>
      <c r="H82" s="694"/>
    </row>
    <row r="83" spans="1:8" s="291" customFormat="1" ht="26.25" x14ac:dyDescent="0.4">
      <c r="A83" s="1397" t="s">
        <v>37</v>
      </c>
      <c r="B83" s="1396">
        <v>15896524.490161026</v>
      </c>
      <c r="C83" s="1396">
        <v>23729314</v>
      </c>
      <c r="D83" s="1396">
        <v>7823442.0636024121</v>
      </c>
      <c r="G83" s="694"/>
      <c r="H83" s="694"/>
    </row>
    <row r="84" spans="1:8" s="291" customFormat="1" ht="26.25" x14ac:dyDescent="0.4">
      <c r="A84" s="1397" t="s">
        <v>11</v>
      </c>
      <c r="B84" s="1396">
        <v>1892653.2044930877</v>
      </c>
      <c r="C84" s="1396">
        <v>1656000</v>
      </c>
      <c r="D84" s="1396">
        <v>-241653.20449308754</v>
      </c>
      <c r="G84" s="694"/>
      <c r="H84" s="694"/>
    </row>
    <row r="85" spans="1:8" s="291" customFormat="1" ht="26.25" x14ac:dyDescent="0.4">
      <c r="A85" s="1397" t="s">
        <v>25</v>
      </c>
      <c r="B85" s="1396">
        <v>18745375.887096774</v>
      </c>
      <c r="C85" s="1396"/>
      <c r="D85" s="1396">
        <v>-18735375.887096774</v>
      </c>
      <c r="G85" s="694"/>
      <c r="H85" s="694"/>
    </row>
    <row r="86" spans="1:8" s="291" customFormat="1" ht="26.25" x14ac:dyDescent="0.4">
      <c r="A86" s="1397" t="s">
        <v>14</v>
      </c>
      <c r="B86" s="1396">
        <v>1143402</v>
      </c>
      <c r="C86" s="1396">
        <v>1572705</v>
      </c>
      <c r="D86" s="1396">
        <v>429303</v>
      </c>
      <c r="G86" s="694"/>
      <c r="H86" s="694"/>
    </row>
    <row r="87" spans="1:8" s="291" customFormat="1" ht="26.25" x14ac:dyDescent="0.4">
      <c r="A87" s="1397" t="s">
        <v>1691</v>
      </c>
      <c r="B87" s="1396">
        <v>1698566</v>
      </c>
      <c r="C87" s="1396"/>
      <c r="D87" s="1396">
        <v>-1698566</v>
      </c>
      <c r="G87" s="694"/>
      <c r="H87" s="694"/>
    </row>
    <row r="88" spans="1:8" s="291" customFormat="1" ht="26.25" x14ac:dyDescent="0.4">
      <c r="A88" s="1397" t="s">
        <v>16</v>
      </c>
      <c r="B88" s="1396">
        <v>23123224.691530842</v>
      </c>
      <c r="C88" s="1396">
        <v>50000</v>
      </c>
      <c r="D88" s="1396">
        <v>-23073265.885079227</v>
      </c>
      <c r="G88" s="694"/>
      <c r="H88" s="694"/>
    </row>
    <row r="89" spans="1:8" s="291" customFormat="1" ht="26.25" x14ac:dyDescent="0.4">
      <c r="A89" s="1397" t="s">
        <v>22</v>
      </c>
      <c r="B89" s="1396">
        <v>721543</v>
      </c>
      <c r="C89" s="1396">
        <v>1000426</v>
      </c>
      <c r="D89" s="1396">
        <v>278883</v>
      </c>
      <c r="G89" s="694"/>
      <c r="H89" s="694"/>
    </row>
    <row r="90" spans="1:8" s="291" customFormat="1" ht="26.25" x14ac:dyDescent="0.4">
      <c r="A90" s="1397" t="s">
        <v>2657</v>
      </c>
      <c r="B90" s="1396">
        <v>1632291.6774193549</v>
      </c>
      <c r="C90" s="1396">
        <v>3056239</v>
      </c>
      <c r="D90" s="1396">
        <v>1423947.3225806453</v>
      </c>
      <c r="G90" s="694"/>
      <c r="H90" s="694"/>
    </row>
    <row r="91" spans="1:8" s="291" customFormat="1" ht="26.25" x14ac:dyDescent="0.4">
      <c r="A91" s="1397" t="s">
        <v>5165</v>
      </c>
      <c r="B91" s="1396"/>
      <c r="C91" s="1396">
        <v>485141</v>
      </c>
      <c r="D91" s="1396">
        <v>485141</v>
      </c>
      <c r="G91" s="694"/>
      <c r="H91" s="694"/>
    </row>
    <row r="92" spans="1:8" s="291" customFormat="1" ht="26.25" x14ac:dyDescent="0.4">
      <c r="A92" s="1397" t="s">
        <v>6635</v>
      </c>
      <c r="B92" s="1396">
        <v>631720</v>
      </c>
      <c r="C92" s="1396">
        <v>1000000</v>
      </c>
      <c r="D92" s="1396">
        <v>368280</v>
      </c>
      <c r="G92" s="694"/>
      <c r="H92" s="694"/>
    </row>
    <row r="93" spans="1:8" s="291" customFormat="1" ht="26.25" x14ac:dyDescent="0.4">
      <c r="A93" s="1397" t="s">
        <v>6516</v>
      </c>
      <c r="B93" s="1396">
        <v>4971444.0025458178</v>
      </c>
      <c r="C93" s="1396">
        <v>7995733</v>
      </c>
      <c r="D93" s="1396">
        <v>3024288.9974541827</v>
      </c>
      <c r="G93" s="694"/>
      <c r="H93" s="694"/>
    </row>
    <row r="94" spans="1:8" s="291" customFormat="1" ht="26.25" x14ac:dyDescent="0.4">
      <c r="A94" s="1397" t="s">
        <v>6447</v>
      </c>
      <c r="B94" s="1396">
        <v>550023</v>
      </c>
      <c r="C94" s="1396">
        <v>1100470</v>
      </c>
      <c r="D94" s="1396">
        <v>550447</v>
      </c>
      <c r="G94" s="694"/>
      <c r="H94" s="694"/>
    </row>
    <row r="95" spans="1:8" s="291" customFormat="1" ht="26.25" x14ac:dyDescent="0.4">
      <c r="A95" s="1397" t="s">
        <v>5746</v>
      </c>
      <c r="B95" s="1396">
        <v>735045</v>
      </c>
      <c r="C95" s="1396">
        <v>1058484</v>
      </c>
      <c r="D95" s="1396">
        <v>323439</v>
      </c>
      <c r="G95" s="694"/>
      <c r="H95" s="694"/>
    </row>
    <row r="96" spans="1:8" s="291" customFormat="1" ht="26.25" x14ac:dyDescent="0.4">
      <c r="A96" s="1397" t="s">
        <v>5671</v>
      </c>
      <c r="B96" s="1396">
        <v>271826</v>
      </c>
      <c r="C96" s="1396">
        <v>563000</v>
      </c>
      <c r="D96" s="1396">
        <v>291174</v>
      </c>
      <c r="G96" s="694"/>
      <c r="H96" s="694"/>
    </row>
    <row r="97" spans="1:9" s="291" customFormat="1" ht="26.25" x14ac:dyDescent="0.4">
      <c r="A97" s="1397" t="s">
        <v>7764</v>
      </c>
      <c r="B97" s="1396"/>
      <c r="C97" s="1396">
        <v>64507</v>
      </c>
      <c r="D97" s="1396">
        <v>64507</v>
      </c>
      <c r="G97" s="694"/>
      <c r="H97" s="694"/>
    </row>
    <row r="98" spans="1:9" s="291" customFormat="1" ht="26.25" x14ac:dyDescent="0.4">
      <c r="A98" s="1397" t="s">
        <v>40</v>
      </c>
      <c r="B98" s="1396">
        <v>51386165.801987335</v>
      </c>
      <c r="C98" s="1396">
        <v>69560627</v>
      </c>
      <c r="D98" s="1396">
        <v>18225961.198012669</v>
      </c>
      <c r="F98" s="4"/>
      <c r="G98" s="245"/>
      <c r="H98" s="245"/>
      <c r="I98" s="4"/>
    </row>
    <row r="99" spans="1:9" s="291" customFormat="1" ht="26.25" x14ac:dyDescent="0.4">
      <c r="A99" s="1397" t="s">
        <v>5227</v>
      </c>
      <c r="B99" s="1396">
        <v>1808575</v>
      </c>
      <c r="C99" s="1396">
        <v>2875708</v>
      </c>
      <c r="D99" s="1396">
        <v>1067133</v>
      </c>
      <c r="F99" s="4"/>
      <c r="G99" s="245"/>
      <c r="H99" s="245"/>
      <c r="I99" s="4"/>
    </row>
    <row r="100" spans="1:9" s="291" customFormat="1" ht="26.25" x14ac:dyDescent="0.4">
      <c r="A100" s="1397" t="s">
        <v>3622</v>
      </c>
      <c r="B100" s="1396">
        <v>7385548</v>
      </c>
      <c r="C100" s="1396">
        <v>12071334</v>
      </c>
      <c r="D100" s="1396">
        <v>4685786</v>
      </c>
      <c r="F100" s="4"/>
      <c r="G100" s="245"/>
      <c r="H100" s="245"/>
      <c r="I100" s="4"/>
    </row>
    <row r="101" spans="1:9" s="291" customFormat="1" ht="26.25" x14ac:dyDescent="0.4">
      <c r="A101" s="1397" t="s">
        <v>3733</v>
      </c>
      <c r="B101" s="1396">
        <v>5642256.6693548393</v>
      </c>
      <c r="C101" s="1396">
        <v>6215763</v>
      </c>
      <c r="D101" s="1396">
        <v>573506.33064516122</v>
      </c>
      <c r="F101" s="4"/>
      <c r="G101" s="245"/>
      <c r="H101" s="245"/>
      <c r="I101" s="4"/>
    </row>
    <row r="102" spans="1:9" ht="26.25" x14ac:dyDescent="0.4">
      <c r="A102" s="1397" t="s">
        <v>8828</v>
      </c>
      <c r="B102" s="1396">
        <v>785021</v>
      </c>
      <c r="C102" s="1396">
        <v>690021</v>
      </c>
      <c r="D102" s="1396">
        <v>-95000</v>
      </c>
    </row>
    <row r="103" spans="1:9" ht="26.25" x14ac:dyDescent="0.4">
      <c r="A103" s="1397" t="s">
        <v>8891</v>
      </c>
      <c r="B103" s="1396">
        <v>84014</v>
      </c>
      <c r="C103" s="1396">
        <v>88818</v>
      </c>
      <c r="D103" s="1396">
        <v>4804</v>
      </c>
    </row>
    <row r="104" spans="1:9" ht="26.25" x14ac:dyDescent="0.4">
      <c r="A104" s="1397" t="s">
        <v>9515</v>
      </c>
      <c r="B104" s="1396">
        <v>332250</v>
      </c>
      <c r="C104" s="1396"/>
      <c r="D104" s="1396">
        <v>-332250</v>
      </c>
    </row>
    <row r="105" spans="1:9" ht="26.25" x14ac:dyDescent="0.4">
      <c r="A105" s="1397" t="s">
        <v>10373</v>
      </c>
      <c r="B105" s="1396">
        <v>25000</v>
      </c>
      <c r="C105" s="1396"/>
      <c r="D105" s="1396">
        <v>-25000</v>
      </c>
    </row>
    <row r="106" spans="1:9" ht="26.25" x14ac:dyDescent="0.4">
      <c r="A106" s="1394" t="s">
        <v>10363</v>
      </c>
      <c r="B106" s="1396">
        <v>103300</v>
      </c>
      <c r="C106" s="1396"/>
      <c r="D106" s="1396">
        <v>-103300</v>
      </c>
    </row>
    <row r="107" spans="1:9" ht="26.25" x14ac:dyDescent="0.4">
      <c r="A107" s="1397" t="s">
        <v>11625</v>
      </c>
      <c r="B107" s="1396">
        <v>92210</v>
      </c>
      <c r="C107" s="1396">
        <v>112665</v>
      </c>
      <c r="D107" s="1396">
        <v>20455</v>
      </c>
    </row>
    <row r="108" spans="1:9" ht="26.25" x14ac:dyDescent="0.4">
      <c r="A108" s="1394" t="s">
        <v>12654</v>
      </c>
      <c r="B108" s="1396">
        <v>130680</v>
      </c>
      <c r="C108" s="1396"/>
      <c r="D108" s="1396">
        <v>-130680</v>
      </c>
    </row>
    <row r="109" spans="1:9" ht="26.25" x14ac:dyDescent="0.4">
      <c r="A109" s="1394" t="s">
        <v>11716</v>
      </c>
      <c r="B109" s="1396">
        <v>56173</v>
      </c>
      <c r="C109" s="1396"/>
      <c r="D109" s="1396">
        <v>-56173</v>
      </c>
    </row>
    <row r="110" spans="1:9" ht="26.25" x14ac:dyDescent="0.4">
      <c r="A110" s="1394" t="s">
        <v>12457</v>
      </c>
      <c r="B110" s="1396">
        <v>20900</v>
      </c>
      <c r="C110" s="1396"/>
      <c r="D110" s="1396">
        <v>-20900</v>
      </c>
    </row>
    <row r="111" spans="1:9" ht="26.25" x14ac:dyDescent="0.4">
      <c r="A111" s="1394" t="s">
        <v>12719</v>
      </c>
      <c r="B111" s="1396">
        <v>5000</v>
      </c>
      <c r="C111" s="1396"/>
      <c r="D111" s="1396">
        <v>-5000</v>
      </c>
    </row>
    <row r="112" spans="1:9" ht="26.25" x14ac:dyDescent="0.4">
      <c r="A112" s="1395" t="s">
        <v>5410</v>
      </c>
      <c r="B112" s="1396">
        <v>5000</v>
      </c>
      <c r="C112" s="1396"/>
      <c r="D112" s="1396">
        <v>-5000</v>
      </c>
    </row>
    <row r="113" spans="1:4" ht="26.25" x14ac:dyDescent="0.4">
      <c r="A113" s="1394" t="s">
        <v>12701</v>
      </c>
      <c r="B113" s="1396">
        <v>195480</v>
      </c>
      <c r="C113" s="1396"/>
      <c r="D113" s="1396">
        <v>-195480</v>
      </c>
    </row>
    <row r="114" spans="1:4" ht="26.25" x14ac:dyDescent="0.4">
      <c r="A114" s="1395" t="s">
        <v>286</v>
      </c>
      <c r="B114" s="1396">
        <v>500</v>
      </c>
      <c r="C114" s="1396"/>
      <c r="D114" s="1396">
        <v>-500</v>
      </c>
    </row>
    <row r="115" spans="1:4" ht="26.25" x14ac:dyDescent="0.4">
      <c r="A115" s="1395" t="s">
        <v>3145</v>
      </c>
      <c r="B115" s="1396">
        <v>182980</v>
      </c>
      <c r="C115" s="1396"/>
      <c r="D115" s="1396">
        <v>-182980</v>
      </c>
    </row>
    <row r="116" spans="1:4" ht="26.25" x14ac:dyDescent="0.4">
      <c r="A116" s="1395" t="s">
        <v>5741</v>
      </c>
      <c r="B116" s="1396">
        <v>2000</v>
      </c>
      <c r="C116" s="1396"/>
      <c r="D116" s="1396">
        <v>-2000</v>
      </c>
    </row>
    <row r="117" spans="1:4" ht="26.25" x14ac:dyDescent="0.4">
      <c r="A117" s="1395" t="s">
        <v>11560</v>
      </c>
      <c r="B117" s="1396">
        <v>10000</v>
      </c>
      <c r="C117" s="1396"/>
      <c r="D117" s="1396">
        <v>-10000</v>
      </c>
    </row>
    <row r="118" spans="1:4" ht="26.25" x14ac:dyDescent="0.4">
      <c r="A118" s="1394" t="s">
        <v>12716</v>
      </c>
      <c r="B118" s="1396">
        <v>1071000</v>
      </c>
      <c r="C118" s="1396"/>
      <c r="D118" s="1396">
        <v>-1071000</v>
      </c>
    </row>
    <row r="119" spans="1:4" ht="26.25" x14ac:dyDescent="0.4">
      <c r="A119" s="1395" t="s">
        <v>12717</v>
      </c>
      <c r="B119" s="1396">
        <v>1071000</v>
      </c>
      <c r="C119" s="1396"/>
      <c r="D119" s="1396">
        <v>-1071000</v>
      </c>
    </row>
    <row r="120" spans="1:4" ht="26.25" x14ac:dyDescent="0.4">
      <c r="A120" s="1394" t="s">
        <v>12729</v>
      </c>
      <c r="B120" s="1396">
        <v>550</v>
      </c>
      <c r="C120" s="1396"/>
      <c r="D120" s="1396">
        <v>-550</v>
      </c>
    </row>
    <row r="121" spans="1:4" ht="26.25" x14ac:dyDescent="0.4">
      <c r="A121" s="1395" t="s">
        <v>5741</v>
      </c>
      <c r="B121" s="1396">
        <v>550</v>
      </c>
      <c r="C121" s="1396"/>
      <c r="D121" s="1396">
        <v>-550</v>
      </c>
    </row>
    <row r="122" spans="1:4" ht="26.25" x14ac:dyDescent="0.4">
      <c r="A122" s="1397" t="s">
        <v>45</v>
      </c>
      <c r="B122" s="1396">
        <v>887666959.65736759</v>
      </c>
      <c r="C122" s="1396">
        <v>1117383128.9299998</v>
      </c>
      <c r="D122" s="1396">
        <v>230002195.99843895</v>
      </c>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479"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3"/>
  <sheetViews>
    <sheetView workbookViewId="0">
      <pane ySplit="1" topLeftCell="A2" activePane="bottomLeft" state="frozen"/>
      <selection pane="bottomLeft" activeCell="A11" sqref="A11"/>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41" t="s">
        <v>10901</v>
      </c>
      <c r="C2" s="1028">
        <v>47002950</v>
      </c>
      <c r="D2" s="1028">
        <f>C2*5%</f>
        <v>2350147.5</v>
      </c>
      <c r="E2" s="1028">
        <f>C2-D2</f>
        <v>44652802.5</v>
      </c>
      <c r="F2" s="1044"/>
      <c r="G2" s="1064">
        <f ca="1">SUMIF(Posting!$B:$E,A2,Posting!$E:$E)</f>
        <v>19606013.333333336</v>
      </c>
      <c r="H2" s="1065">
        <f ca="1">SUMIF(Posting!$B:$F,A2,Posting!$F:$F)</f>
        <v>31092766</v>
      </c>
      <c r="I2" s="1064">
        <f ca="1">SUMIF(Supplier!$B:$F,A2,Supplier!$E:$E)-SUMIF(Supplier!$B:$F,A2,Supplier!$F:$F)</f>
        <v>296686</v>
      </c>
      <c r="J2" s="1064">
        <v>30787947.325000003</v>
      </c>
      <c r="K2" s="1064"/>
      <c r="L2" s="1064"/>
      <c r="M2" s="1065">
        <f ca="1">J2+K2-H2-L2</f>
        <v>-304818.67499999702</v>
      </c>
    </row>
    <row r="3" spans="1:16" x14ac:dyDescent="0.25">
      <c r="A3" s="940" t="s">
        <v>10144</v>
      </c>
      <c r="B3" s="1141"/>
      <c r="C3" s="1021">
        <v>9767572.5</v>
      </c>
      <c r="D3" s="1021">
        <v>0</v>
      </c>
      <c r="E3" s="1021">
        <f t="shared" ref="E3:E51" si="0">C3-D3</f>
        <v>9767572.5</v>
      </c>
      <c r="F3" s="1040"/>
      <c r="G3" s="1022">
        <f ca="1">SUMIF(Posting!$B:$E,A3,Posting!$E:$E)</f>
        <v>6833762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41"/>
      <c r="C4" s="1021">
        <v>8741941</v>
      </c>
      <c r="D4" s="1021"/>
      <c r="E4" s="1021">
        <f t="shared" si="0"/>
        <v>8741941</v>
      </c>
      <c r="F4" s="1041"/>
      <c r="G4" s="1022">
        <f ca="1">SUMIF(Posting!$B:$E,A4,Posting!$E:$E)</f>
        <v>8346073.5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41"/>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41"/>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41"/>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42"/>
      <c r="C8" s="1025">
        <v>78840000</v>
      </c>
      <c r="D8" s="1025">
        <v>11384496</v>
      </c>
      <c r="E8" s="1025">
        <f t="shared" si="0"/>
        <v>67455504</v>
      </c>
      <c r="F8" s="1043"/>
      <c r="G8" s="1022">
        <f ca="1">SUMIF(Posting!$B:$E,A8,Posting!$E:$E)</f>
        <v>23796095</v>
      </c>
      <c r="H8" s="1026">
        <f ca="1">SUMIF(Posting!$B:$F,A8,Posting!$F:$F)</f>
        <v>19830000</v>
      </c>
      <c r="I8" s="1022">
        <f ca="1">SUMIF(Supplier!$B:$F,A8,Supplier!$E:$E)-SUMIF(Supplier!$B:$F,A8,Supplier!$F:$F)</f>
        <v>2234943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12535</v>
      </c>
      <c r="B10" s="1141" t="s">
        <v>10902</v>
      </c>
      <c r="C10" s="1019">
        <v>13262828</v>
      </c>
      <c r="D10" s="1019"/>
      <c r="E10" s="1019">
        <f t="shared" ref="E10" si="1">C10-D10</f>
        <v>13262828</v>
      </c>
      <c r="F10" s="1039"/>
      <c r="G10" s="1022">
        <f ca="1">SUMIF(Posting!$B:$E,A10,Posting!$E:$E)</f>
        <v>3582126</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12719</v>
      </c>
      <c r="B11" s="1141"/>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41"/>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41"/>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41"/>
      <c r="C14" s="1021"/>
      <c r="D14" s="1021"/>
      <c r="E14" s="1021"/>
      <c r="F14" s="1041"/>
      <c r="G14" s="1022">
        <f ca="1">SUMIF(Posting!$B:$E,A14,Posting!$E:$E)</f>
        <v>5685706</v>
      </c>
      <c r="H14" s="1022">
        <f ca="1">SUMIF(Posting!$B:$F,A14,Posting!$F:$F)</f>
        <v>5930062</v>
      </c>
      <c r="I14" s="1022">
        <f ca="1">SUMIF(Supplier!$B:$F,A14,Supplier!$E:$E)-SUMIF(Supplier!$B:$F,A14,Supplier!$F:$F)</f>
        <v>111994</v>
      </c>
      <c r="J14" s="1022">
        <v>5746832</v>
      </c>
      <c r="K14" s="1022"/>
      <c r="L14" s="1064"/>
      <c r="M14" s="1035">
        <f ca="1">J14-H14</f>
        <v>-183230</v>
      </c>
      <c r="N14" s="1045"/>
    </row>
    <row r="15" spans="1:16" s="4" customFormat="1" x14ac:dyDescent="0.3">
      <c r="A15" s="940" t="s">
        <v>12207</v>
      </c>
      <c r="B15" s="1141"/>
      <c r="C15" s="1021"/>
      <c r="D15" s="1021"/>
      <c r="E15" s="1021"/>
      <c r="F15" s="1041"/>
      <c r="G15" s="1022">
        <f ca="1">SUMIF(Posting!$B:$E,A15,Posting!$E:$E)</f>
        <v>2438745</v>
      </c>
      <c r="H15" s="1022">
        <f ca="1">SUMIF(Posting!$B:$F,A15,Posting!$F:$F)</f>
        <v>13975308</v>
      </c>
      <c r="I15" s="1022">
        <f ca="1">SUMIF(Supplier!$B:$F,A15,Supplier!$E:$E)-SUMIF(Supplier!$B:$F,A15,Supplier!$F:$F)</f>
        <v>1589525</v>
      </c>
      <c r="J15" s="1022"/>
      <c r="K15" s="1022"/>
      <c r="L15" s="1064"/>
      <c r="M15" s="1064"/>
      <c r="N15" s="1045"/>
    </row>
    <row r="16" spans="1:16" s="4" customFormat="1" x14ac:dyDescent="0.3">
      <c r="A16" s="940" t="s">
        <v>12247</v>
      </c>
      <c r="B16" s="1141"/>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41"/>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41"/>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41"/>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41"/>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41"/>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41"/>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41"/>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42"/>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43" t="s">
        <v>10903</v>
      </c>
      <c r="C26" s="1019">
        <v>28340413.5</v>
      </c>
      <c r="D26" s="1019"/>
      <c r="E26" s="1019">
        <f t="shared" si="0"/>
        <v>28340413.5</v>
      </c>
      <c r="F26" s="1039"/>
      <c r="G26" s="1022">
        <f ca="1">SUMIF(Posting!$B:$E,A26,Posting!$E:$E)</f>
        <v>23386166.833333332</v>
      </c>
      <c r="H26" s="1020">
        <f ca="1">SUMIF(Posting!$B:$F,A26,Posting!$F:$F)</f>
        <v>19140130</v>
      </c>
      <c r="I26" s="1022">
        <f ca="1">SUMIF(Supplier!$B:$F,A26,Supplier!$E:$E)-SUMIF(Supplier!$B:$F,A26,Supplier!$F:$F)</f>
        <v>167559</v>
      </c>
      <c r="J26" s="1022">
        <v>25423994.165999997</v>
      </c>
      <c r="K26" s="1022">
        <v>5940507.6512000002</v>
      </c>
      <c r="L26" s="1064"/>
      <c r="M26" s="1022">
        <f ca="1">J26+K26-H26-L26</f>
        <v>12224371.817199998</v>
      </c>
    </row>
    <row r="27" spans="1:13" s="4" customFormat="1" ht="19.5" thickBot="1" x14ac:dyDescent="0.35">
      <c r="A27" s="1095" t="s">
        <v>11716</v>
      </c>
      <c r="B27" s="1141"/>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44"/>
      <c r="C28" s="1025">
        <v>33854640.027999997</v>
      </c>
      <c r="D28" s="1025"/>
      <c r="E28" s="1025">
        <f t="shared" si="0"/>
        <v>33854640.027999997</v>
      </c>
      <c r="F28" s="1043"/>
      <c r="G28" s="1022">
        <f ca="1">SUMIF(Posting!$B:$E,A28,Posting!$E:$E)</f>
        <v>20526021.397849467</v>
      </c>
      <c r="H28" s="1026">
        <f ca="1">SUMIF(Posting!$B:$F,A28,Posting!$F:$F)</f>
        <v>27083716</v>
      </c>
      <c r="I28" s="1022">
        <f ca="1">SUMIF(Supplier!$B:$F,A28,Supplier!$E:$E)-SUMIF(Supplier!$B:$F,A28,Supplier!$F:$F)</f>
        <v>1266930.5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2754240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33647718.333333336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12630</v>
      </c>
      <c r="B36" s="1141"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12428</v>
      </c>
      <c r="B37" s="1141"/>
      <c r="C37" s="1021"/>
      <c r="D37" s="1021"/>
      <c r="E37" s="1021"/>
      <c r="F37" s="1041"/>
      <c r="G37" s="1022">
        <f ca="1">SUMIF(Posting!$B:$E,A37,Posting!$E:$E)</f>
        <v>13100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11897</v>
      </c>
      <c r="B38" s="1141"/>
      <c r="C38" s="1021"/>
      <c r="D38" s="1021"/>
      <c r="E38" s="1021"/>
      <c r="F38" s="1041"/>
      <c r="G38" s="1022">
        <f ca="1">SUMIF(Posting!$B:$E,A38,Posting!$E:$E)</f>
        <v>28015102</v>
      </c>
      <c r="H38" s="1026">
        <f ca="1">SUMIF(Posting!$B:$F,A38,Posting!$F:$F)</f>
        <v>32141680</v>
      </c>
      <c r="I38" s="1022">
        <f ca="1">SUMIF(Supplier!$B:$F,A38,Supplier!$E:$E)-SUMIF(Supplier!$B:$F,A38,Supplier!$F:$F)</f>
        <v>5898043</v>
      </c>
      <c r="J38" s="1022"/>
      <c r="K38" s="1022"/>
      <c r="L38" s="1022"/>
      <c r="M38" s="1022"/>
    </row>
    <row r="39" spans="1:201" s="4" customFormat="1" ht="19.5" thickBot="1" x14ac:dyDescent="0.35">
      <c r="A39" s="1103" t="s">
        <v>12628</v>
      </c>
      <c r="B39" s="1141"/>
      <c r="C39" s="1021"/>
      <c r="D39" s="1021"/>
      <c r="E39" s="1021"/>
      <c r="F39" s="1041"/>
      <c r="G39" s="1022">
        <f ca="1">SUMIF(Posting!$B:$E,A39,Posting!$E:$E)</f>
        <v>28650</v>
      </c>
      <c r="H39" s="1026">
        <f ca="1">SUMIF(Posting!$B:$F,A39,Posting!$F:$F)</f>
        <v>0</v>
      </c>
      <c r="I39" s="1022">
        <f ca="1">SUMIF(Supplier!$B:$F,A39,Supplier!$E:$E)-SUMIF(Supplier!$B:$F,A39,Supplier!$F:$F)</f>
        <v>0</v>
      </c>
      <c r="J39" s="1022"/>
      <c r="K39" s="1022"/>
      <c r="L39" s="1022"/>
      <c r="M39" s="1022"/>
    </row>
    <row r="40" spans="1:201" s="4" customFormat="1" ht="19.5" thickBot="1" x14ac:dyDescent="0.35">
      <c r="A40" s="1103" t="s">
        <v>11617</v>
      </c>
      <c r="B40" s="1141"/>
      <c r="C40" s="1021"/>
      <c r="D40" s="1021"/>
      <c r="E40" s="1021"/>
      <c r="F40" s="1041"/>
      <c r="G40" s="1022">
        <f ca="1">SUMIF(Posting!$B:$E,A40,Posting!$E:$E)</f>
        <v>3811277</v>
      </c>
      <c r="H40" s="1026">
        <f ca="1">SUMIF(Posting!$B:$F,A40,Posting!$F:$F)</f>
        <v>2600000</v>
      </c>
      <c r="I40" s="1022">
        <f ca="1">SUMIF(Supplier!$B:$F,A40,Supplier!$E:$E)-SUMIF(Supplier!$B:$F,A40,Supplier!$F:$F)</f>
        <v>136039</v>
      </c>
      <c r="J40" s="1022"/>
      <c r="K40" s="1022"/>
      <c r="L40" s="1022"/>
      <c r="M40" s="1022"/>
    </row>
    <row r="41" spans="1:201" s="4" customFormat="1" x14ac:dyDescent="0.3">
      <c r="A41" s="1103" t="s">
        <v>9661</v>
      </c>
      <c r="B41" s="1141"/>
      <c r="C41" s="1021">
        <v>19265070</v>
      </c>
      <c r="D41" s="1021"/>
      <c r="E41" s="1021">
        <f t="shared" si="0"/>
        <v>19265070</v>
      </c>
      <c r="F41" s="1041"/>
      <c r="G41" s="1022">
        <f ca="1">SUMIF(Posting!$B:$E,A41,Posting!$E:$E)</f>
        <v>4762390.9032258065</v>
      </c>
      <c r="H41" s="1022">
        <f ca="1">SUMIF(Posting!$B:$F,A41,Posting!$F:$F)</f>
        <v>10021233</v>
      </c>
      <c r="I41" s="1022">
        <f ca="1">SUMIF(Supplier!$B:$F,A41,Supplier!$E:$E)-SUMIF(Supplier!$B:$F,A41,Supplier!$F:$F)</f>
        <v>180880</v>
      </c>
      <c r="J41" s="1022">
        <v>12816794.375</v>
      </c>
      <c r="K41" s="1022">
        <v>594057.625</v>
      </c>
      <c r="L41" s="1022"/>
      <c r="M41" s="1022">
        <f t="shared" ref="M41:M48" ca="1" si="3">J41+K41-H41-L41</f>
        <v>3389619</v>
      </c>
    </row>
    <row r="42" spans="1:201" s="1029" customFormat="1" x14ac:dyDescent="0.3">
      <c r="A42" s="1103" t="s">
        <v>10338</v>
      </c>
      <c r="B42" s="1141"/>
      <c r="C42" s="1021"/>
      <c r="D42" s="1021"/>
      <c r="E42" s="1021">
        <f t="shared" si="0"/>
        <v>0</v>
      </c>
      <c r="F42" s="1041"/>
      <c r="G42" s="1022">
        <f ca="1">SUMIF(Posting!$B:$E,A42,Posting!$E:$E)</f>
        <v>5611655</v>
      </c>
      <c r="H42" s="1022">
        <f ca="1">SUMIF(Posting!$B:$F,A42,Posting!$F:$F)</f>
        <v>7705250</v>
      </c>
      <c r="I42" s="1022">
        <f ca="1">SUMIF(Supplier!$B:$F,A42,Supplier!$E:$E)-SUMIF(Supplier!$B:$F,A42,Supplier!$F:$F)</f>
        <v>4500</v>
      </c>
      <c r="J42" s="1022"/>
      <c r="K42" s="1022"/>
      <c r="L42" s="1022"/>
      <c r="M42" s="1022">
        <f t="shared" ca="1" si="3"/>
        <v>-7705250</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11446</v>
      </c>
      <c r="B43" s="1141"/>
      <c r="C43" s="1021"/>
      <c r="D43" s="1021"/>
      <c r="E43" s="1021"/>
      <c r="F43" s="1041"/>
      <c r="G43" s="1022">
        <f ca="1">SUMIF(Posting!$B:$E,A43,Posting!$E:$E)</f>
        <v>7365237</v>
      </c>
      <c r="H43" s="1022">
        <f ca="1">SUMIF(Posting!$B:$F,A43,Posting!$F:$F)</f>
        <v>9154145</v>
      </c>
      <c r="I43" s="1022">
        <f ca="1">SUMIF(Supplier!$B:$F,A43,Supplier!$E:$E)-SUMIF(Supplier!$B:$F,A43,Supplier!$F:$F)</f>
        <v>188300</v>
      </c>
      <c r="J43" s="1022"/>
      <c r="K43" s="1022"/>
      <c r="L43" s="1022"/>
      <c r="M43" s="1022">
        <f t="shared" ca="1" si="3"/>
        <v>-9154145</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9402</v>
      </c>
      <c r="B44" s="1141"/>
      <c r="C44" s="1021">
        <v>9435400</v>
      </c>
      <c r="D44" s="1021"/>
      <c r="E44" s="1021">
        <f t="shared" si="0"/>
        <v>9435400</v>
      </c>
      <c r="F44" s="1041"/>
      <c r="G44" s="1022">
        <f ca="1">SUMIF(Posting!$B:$E,A44,Posting!$E:$E)</f>
        <v>5033545.5483870972</v>
      </c>
      <c r="H44" s="1022">
        <f ca="1">SUMIF(Posting!$B:$F,A44,Posting!$F:$F)</f>
        <v>5502581</v>
      </c>
      <c r="I44" s="1022">
        <f ca="1">SUMIF(Supplier!$B:$F,A44,Supplier!$E:$E)-SUMIF(Supplier!$B:$F,A44,Supplier!$F:$F)</f>
        <v>288985</v>
      </c>
      <c r="J44" s="1022">
        <v>7544179.9950000001</v>
      </c>
      <c r="K44" s="1022">
        <v>1774042.2881999998</v>
      </c>
      <c r="L44" s="1022"/>
      <c r="M44" s="1022">
        <f t="shared" ca="1" si="3"/>
        <v>3815641.2831999995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8876</v>
      </c>
      <c r="B45" s="1141"/>
      <c r="C45" s="1021">
        <v>14110484</v>
      </c>
      <c r="D45" s="1021">
        <v>987733.88000000012</v>
      </c>
      <c r="E45" s="1021">
        <f t="shared" si="0"/>
        <v>13122750.119999999</v>
      </c>
      <c r="F45" s="1041"/>
      <c r="G45" s="1022">
        <f ca="1">SUMIF(Posting!$B:$E,A45,Posting!$E:$E)</f>
        <v>7906484.3548387093</v>
      </c>
      <c r="H45" s="1022">
        <f ca="1">SUMIF(Posting!$B:$F,A45,Posting!$F:$F)</f>
        <v>14475224</v>
      </c>
      <c r="I45" s="1022">
        <f ca="1">SUMIF(Supplier!$B:$F,A45,Supplier!$E:$E)-SUMIF(Supplier!$B:$F,A45,Supplier!$F:$F)</f>
        <v>91114</v>
      </c>
      <c r="J45" s="1022">
        <v>14003000</v>
      </c>
      <c r="K45" s="1022">
        <v>3154108</v>
      </c>
      <c r="L45" s="1022"/>
      <c r="M45" s="1022">
        <f t="shared" ca="1" si="3"/>
        <v>2681884</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9507</v>
      </c>
      <c r="B46" s="1141"/>
      <c r="C46" s="1021">
        <f>[4]Summary!$C$14</f>
        <v>7767350</v>
      </c>
      <c r="D46" s="1021"/>
      <c r="E46" s="1021">
        <f>C46-D46</f>
        <v>7767350</v>
      </c>
      <c r="F46" s="1041"/>
      <c r="G46" s="1022">
        <f ca="1">SUMIF(Posting!$B:$E,A46,Posting!$E:$E)</f>
        <v>2583814</v>
      </c>
      <c r="H46" s="1022">
        <f ca="1">SUMIF(Posting!$B:$F,A46,Posting!$F:$F)</f>
        <v>3185630</v>
      </c>
      <c r="I46" s="1022">
        <f ca="1">SUMIF(Supplier!$B:$F,A46,Supplier!$E:$E)-SUMIF(Supplier!$B:$F,A46,Supplier!$F:$F)</f>
        <v>0</v>
      </c>
      <c r="J46" s="1022">
        <v>4180000</v>
      </c>
      <c r="K46" s="1022">
        <v>657480</v>
      </c>
      <c r="L46" s="1022"/>
      <c r="M46" s="1022">
        <f t="shared" ca="1" si="3"/>
        <v>1651850</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7921</v>
      </c>
      <c r="B47" s="1141"/>
      <c r="C47" s="1021">
        <v>22948040</v>
      </c>
      <c r="D47" s="1021">
        <v>1445726.52</v>
      </c>
      <c r="E47" s="1021">
        <f t="shared" si="0"/>
        <v>21502313.48</v>
      </c>
      <c r="F47" s="1041"/>
      <c r="G47" s="1022">
        <f ca="1">SUMIF(Posting!$B:$E,A47,Posting!$E:$E)</f>
        <v>19551392</v>
      </c>
      <c r="H47" s="1022">
        <f ca="1">SUMIF(Posting!$B:$F,A47,Posting!$F:$F)</f>
        <v>26037593</v>
      </c>
      <c r="I47" s="1022">
        <f ca="1">SUMIF(Supplier!$B:$F,A47,Supplier!$E:$E)-SUMIF(Supplier!$B:$F,A47,Supplier!$F:$F)</f>
        <v>0</v>
      </c>
      <c r="J47" s="1022">
        <v>23740232.403525002</v>
      </c>
      <c r="K47" s="1022">
        <v>1010566</v>
      </c>
      <c r="L47" s="1022"/>
      <c r="M47" s="1022">
        <f t="shared" ca="1" si="3"/>
        <v>-1286794.5964749977</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8339</v>
      </c>
      <c r="B48" s="1141"/>
      <c r="C48" s="1021">
        <v>12161762</v>
      </c>
      <c r="D48" s="1021"/>
      <c r="E48" s="1021">
        <f t="shared" si="0"/>
        <v>12161762</v>
      </c>
      <c r="F48" s="1041"/>
      <c r="G48" s="1022">
        <f ca="1">SUMIF(Posting!$B:$E,A48,Posting!$E:$E)</f>
        <v>9756255</v>
      </c>
      <c r="H48" s="1022">
        <f ca="1">SUMIF(Posting!$B:$F,A48,Posting!$F:$F)</f>
        <v>14204081</v>
      </c>
      <c r="I48" s="1022">
        <f ca="1">SUMIF(Supplier!$B:$F,A48,Supplier!$E:$E)-SUMIF(Supplier!$B:$F,A48,Supplier!$F:$F)</f>
        <v>16040</v>
      </c>
      <c r="J48" s="1022">
        <v>13071783.779999999</v>
      </c>
      <c r="K48" s="1022">
        <v>1879882</v>
      </c>
      <c r="L48" s="1022"/>
      <c r="M48" s="1022">
        <f t="shared" ca="1" si="3"/>
        <v>747584.77999999933</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8043</v>
      </c>
      <c r="B49" s="1141"/>
      <c r="C49" s="1021">
        <v>24512695</v>
      </c>
      <c r="D49" s="1021"/>
      <c r="E49" s="1021">
        <f t="shared" si="0"/>
        <v>24512695</v>
      </c>
      <c r="F49" s="1041"/>
      <c r="G49" s="1022">
        <f ca="1">SUMIF(Posting!$B:$E,A49,Posting!$E:$E)</f>
        <v>20150378</v>
      </c>
      <c r="H49" s="1022">
        <f ca="1">SUMIF(Posting!$B:$F,A49,Posting!$F:$F)</f>
        <v>27909998</v>
      </c>
      <c r="I49" s="1022">
        <f ca="1">SUMIF(Supplier!$B:$F,A49,Supplier!$E:$E)-SUMIF(Supplier!$B:$F,A49,Supplier!$F:$F)</f>
        <v>0</v>
      </c>
      <c r="J49" s="1022">
        <v>27296624.739999998</v>
      </c>
      <c r="K49" s="1022">
        <v>3581218.75</v>
      </c>
      <c r="L49" s="1022"/>
      <c r="M49" s="1022" t="str">
        <f ca="1">IF(J49&gt;H49,J49+K49-H49,"Bill will be submitted")</f>
        <v>Bill will be submitted</v>
      </c>
      <c r="N49" s="1045"/>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11271</v>
      </c>
      <c r="B50" s="1141"/>
      <c r="C50" s="1021">
        <v>2273000</v>
      </c>
      <c r="D50" s="1021"/>
      <c r="E50" s="1021">
        <f t="shared" si="0"/>
        <v>2273000</v>
      </c>
      <c r="F50" s="1041"/>
      <c r="G50" s="1022">
        <f ca="1">SUMIF(Posting!$B:$E,A50,Posting!$E:$E)</f>
        <v>659316</v>
      </c>
      <c r="H50" s="1022">
        <f ca="1">SUMIF(Posting!$B:$F,A50,Posting!$F:$F)</f>
        <v>1300000</v>
      </c>
      <c r="I50" s="1022">
        <f ca="1">SUMIF(Supplier!$B:$F,A50,Supplier!$E:$E)-SUMIF(Supplier!$B:$F,A50,Supplier!$F:$F)</f>
        <v>0</v>
      </c>
      <c r="J50" s="1091">
        <v>2083000</v>
      </c>
      <c r="K50" s="1091"/>
      <c r="L50" s="1022"/>
      <c r="M50" s="1022">
        <f ca="1">IF(J50&gt;H50,J50+K50-H50,"Bill will be submitted")</f>
        <v>783000</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8868</v>
      </c>
      <c r="B51" s="1145"/>
      <c r="C51" s="1021">
        <v>3838450</v>
      </c>
      <c r="D51" s="1021">
        <v>188450</v>
      </c>
      <c r="E51" s="1021">
        <f t="shared" si="0"/>
        <v>3650000</v>
      </c>
      <c r="F51" s="1041"/>
      <c r="G51" s="1022">
        <f ca="1">SUMIF(Posting!$B:$E,A51,Posting!$E:$E)</f>
        <v>3511728</v>
      </c>
      <c r="H51" s="1022">
        <f ca="1">SUMIF(Posting!$B:$F,A51,Posting!$F:$F)</f>
        <v>3500000</v>
      </c>
      <c r="I51" s="1022">
        <f ca="1">SUMIF(Supplier!$B:$F,A51,Supplier!$E:$E)-SUMIF(Supplier!$B:$F,A51,Supplier!$F:$F)</f>
        <v>229776</v>
      </c>
      <c r="J51" s="1022">
        <v>3729145.2</v>
      </c>
      <c r="K51" s="1022">
        <v>1030055</v>
      </c>
      <c r="L51" s="1022"/>
      <c r="M51" s="1022">
        <f t="shared" ref="M51" ca="1" si="4">J51+K51-H51-L51</f>
        <v>1259200.2000000002</v>
      </c>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031"/>
      <c r="B52" s="1032"/>
      <c r="C52" s="1032"/>
      <c r="D52" s="1032"/>
      <c r="E52" s="1032"/>
      <c r="F52" s="1032"/>
      <c r="G52" s="1032"/>
      <c r="H52" s="1032"/>
      <c r="I52" s="314">
        <f ca="1">SUM(I2:I51)</f>
        <v>14373621.5</v>
      </c>
      <c r="J52" s="314">
        <f>SUM(J2:J51)</f>
        <v>210439331.30528498</v>
      </c>
      <c r="K52" s="314"/>
      <c r="L52" s="314"/>
      <c r="M52" s="314">
        <f ca="1">SUM(M2:M51)</f>
        <v>41829428.840935014</v>
      </c>
      <c r="N52" s="1045"/>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4"/>
      <c r="B53" s="245"/>
      <c r="C53" s="1033"/>
      <c r="D53" s="1033"/>
      <c r="E53" s="1033"/>
      <c r="F53" s="1033"/>
      <c r="G53" s="1033"/>
      <c r="H53" s="1033"/>
      <c r="I53" s="1033"/>
      <c r="J53" s="1033"/>
      <c r="K53" s="1033"/>
      <c r="L53" s="1033"/>
      <c r="M53" s="1033"/>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sheetData>
  <mergeCells count="4">
    <mergeCell ref="B2:B8"/>
    <mergeCell ref="B26:B28"/>
    <mergeCell ref="B36:B51"/>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12683</v>
      </c>
      <c r="C1" s="1123" t="s">
        <v>12685</v>
      </c>
      <c r="D1" s="1123" t="s">
        <v>12688</v>
      </c>
      <c r="E1" s="1117" t="s">
        <v>12684</v>
      </c>
      <c r="F1" s="1117" t="s">
        <v>12680</v>
      </c>
      <c r="G1" s="1122" t="s">
        <v>11020</v>
      </c>
      <c r="H1" s="1122" t="s">
        <v>12687</v>
      </c>
      <c r="I1" s="1116" t="s">
        <v>12681</v>
      </c>
      <c r="J1" s="1116" t="s">
        <v>12682</v>
      </c>
      <c r="K1" s="1116" t="s">
        <v>10900</v>
      </c>
      <c r="L1" s="1118" t="s">
        <v>11021</v>
      </c>
    </row>
    <row r="2" spans="1:200" s="4" customFormat="1" x14ac:dyDescent="0.3">
      <c r="A2" s="1103" t="s">
        <v>12630</v>
      </c>
      <c r="B2" s="1021">
        <v>5138700</v>
      </c>
      <c r="C2" s="1121" t="s">
        <v>12686</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12428</v>
      </c>
      <c r="B3" s="1021"/>
      <c r="C3" s="1121" t="s">
        <v>12686</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32141680</v>
      </c>
      <c r="L4" s="1022">
        <v>0</v>
      </c>
    </row>
    <row r="5" spans="1:200" s="4" customFormat="1" x14ac:dyDescent="0.3">
      <c r="A5" s="1103" t="s">
        <v>12628</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9154145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5502581</v>
      </c>
      <c r="L10" s="1022">
        <f t="shared" ca="1" si="4"/>
        <v>3871151.3493439984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3500000</v>
      </c>
      <c r="L17" s="1022">
        <f t="shared" ca="1" si="4"/>
        <v>3779244.6980000008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20147118.6350815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0"/>
  </sheetPr>
  <dimension ref="A1:J4143"/>
  <sheetViews>
    <sheetView zoomScale="120" zoomScaleNormal="120" workbookViewId="0">
      <pane ySplit="1" topLeftCell="A2805" activePane="bottomLeft" state="frozen"/>
      <selection activeCell="D26" sqref="D26"/>
      <selection pane="bottomLeft" activeCell="E3117" sqref="E311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hidden="1" x14ac:dyDescent="0.25">
      <c r="A2" s="17">
        <v>42332</v>
      </c>
      <c r="B2" s="21" t="s">
        <v>40</v>
      </c>
      <c r="C2" s="13" t="s">
        <v>180</v>
      </c>
      <c r="D2" s="765">
        <v>3572</v>
      </c>
      <c r="E2" s="18">
        <v>19280</v>
      </c>
      <c r="F2" s="19"/>
      <c r="G2" s="20">
        <f t="shared" ref="G2:G21" si="0">E2-F2</f>
        <v>19280</v>
      </c>
      <c r="H2" s="13"/>
    </row>
    <row r="3" spans="1:9" hidden="1" x14ac:dyDescent="0.25">
      <c r="A3" s="17">
        <v>42339</v>
      </c>
      <c r="B3" s="21" t="s">
        <v>129</v>
      </c>
      <c r="C3" s="13" t="s">
        <v>180</v>
      </c>
      <c r="D3" s="765">
        <v>33885</v>
      </c>
      <c r="E3" s="18">
        <v>25860</v>
      </c>
      <c r="F3" s="19"/>
      <c r="G3" s="20">
        <f t="shared" si="0"/>
        <v>25860</v>
      </c>
      <c r="H3" s="13"/>
    </row>
    <row r="4" spans="1:9" hidden="1" x14ac:dyDescent="0.25">
      <c r="A4" s="17">
        <v>42352</v>
      </c>
      <c r="B4" s="21" t="s">
        <v>38</v>
      </c>
      <c r="C4" s="13" t="s">
        <v>180</v>
      </c>
      <c r="D4" s="765">
        <v>33977</v>
      </c>
      <c r="E4" s="18">
        <v>37412</v>
      </c>
      <c r="F4" s="19"/>
      <c r="G4" s="20">
        <f t="shared" si="0"/>
        <v>37412</v>
      </c>
      <c r="H4" s="13"/>
    </row>
    <row r="5" spans="1:9" hidden="1" x14ac:dyDescent="0.25">
      <c r="A5" s="17">
        <v>42355</v>
      </c>
      <c r="B5" s="21" t="s">
        <v>38</v>
      </c>
      <c r="C5" s="13" t="s">
        <v>169</v>
      </c>
      <c r="D5" s="766">
        <v>149</v>
      </c>
      <c r="E5" s="22">
        <v>2699</v>
      </c>
      <c r="F5" s="19"/>
      <c r="G5" s="14">
        <f t="shared" si="0"/>
        <v>2699</v>
      </c>
      <c r="H5" s="13"/>
    </row>
    <row r="6" spans="1:9" hidden="1" x14ac:dyDescent="0.25">
      <c r="A6" s="17">
        <v>42359</v>
      </c>
      <c r="B6" s="21" t="s">
        <v>40</v>
      </c>
      <c r="C6" s="13" t="s">
        <v>180</v>
      </c>
      <c r="D6" s="765">
        <v>12454</v>
      </c>
      <c r="E6" s="18">
        <v>436000</v>
      </c>
      <c r="F6" s="19"/>
      <c r="G6" s="20">
        <f t="shared" si="0"/>
        <v>436000</v>
      </c>
      <c r="H6" s="13"/>
    </row>
    <row r="7" spans="1:9" hidden="1" x14ac:dyDescent="0.25">
      <c r="A7" s="17">
        <v>42366</v>
      </c>
      <c r="B7" s="21" t="s">
        <v>40</v>
      </c>
      <c r="C7" s="13" t="s">
        <v>180</v>
      </c>
      <c r="D7" s="765">
        <v>34024</v>
      </c>
      <c r="E7" s="18">
        <v>18500</v>
      </c>
      <c r="F7" s="19"/>
      <c r="G7" s="20">
        <f t="shared" si="0"/>
        <v>18500</v>
      </c>
      <c r="H7" s="13"/>
    </row>
    <row r="8" spans="1:9" hidden="1" x14ac:dyDescent="0.25">
      <c r="A8" s="17">
        <v>42366</v>
      </c>
      <c r="B8" s="21" t="s">
        <v>129</v>
      </c>
      <c r="C8" s="13" t="s">
        <v>180</v>
      </c>
      <c r="D8" s="765">
        <v>34025</v>
      </c>
      <c r="E8" s="18">
        <v>39900</v>
      </c>
      <c r="F8" s="19"/>
      <c r="G8" s="20">
        <f t="shared" si="0"/>
        <v>39900</v>
      </c>
      <c r="H8" s="13"/>
    </row>
    <row r="9" spans="1:9" hidden="1" x14ac:dyDescent="0.25">
      <c r="A9" s="17">
        <v>42369</v>
      </c>
      <c r="B9" s="23" t="s">
        <v>129</v>
      </c>
      <c r="C9" s="13" t="s">
        <v>169</v>
      </c>
      <c r="D9" s="767">
        <v>154</v>
      </c>
      <c r="E9" s="22">
        <v>1884</v>
      </c>
      <c r="F9" s="19"/>
      <c r="G9" s="14">
        <f t="shared" si="0"/>
        <v>1884</v>
      </c>
      <c r="H9" s="13"/>
    </row>
    <row r="10" spans="1:9" hidden="1" x14ac:dyDescent="0.25">
      <c r="A10" s="17">
        <v>42371</v>
      </c>
      <c r="B10" s="21" t="s">
        <v>40</v>
      </c>
      <c r="C10" s="13" t="s">
        <v>180</v>
      </c>
      <c r="D10" s="765">
        <v>12533</v>
      </c>
      <c r="E10" s="18">
        <v>59000</v>
      </c>
      <c r="F10" s="19"/>
      <c r="G10" s="20">
        <f t="shared" si="0"/>
        <v>59000</v>
      </c>
      <c r="H10" s="13"/>
    </row>
    <row r="11" spans="1:9" hidden="1" x14ac:dyDescent="0.25">
      <c r="A11" s="17">
        <v>42385</v>
      </c>
      <c r="B11" s="21" t="s">
        <v>130</v>
      </c>
      <c r="C11" s="13" t="s">
        <v>161</v>
      </c>
      <c r="D11" s="765">
        <v>672</v>
      </c>
      <c r="E11" s="24">
        <v>21602</v>
      </c>
      <c r="F11" s="19"/>
      <c r="G11" s="20">
        <f t="shared" si="0"/>
        <v>21602</v>
      </c>
      <c r="H11" s="13"/>
    </row>
    <row r="12" spans="1:9" hidden="1" x14ac:dyDescent="0.25">
      <c r="A12" s="17">
        <v>42387</v>
      </c>
      <c r="B12" s="21" t="s">
        <v>40</v>
      </c>
      <c r="C12" s="13" t="s">
        <v>164</v>
      </c>
      <c r="D12" s="765">
        <v>6761</v>
      </c>
      <c r="E12" s="24">
        <v>41971</v>
      </c>
      <c r="F12" s="19"/>
      <c r="G12" s="20">
        <f t="shared" si="0"/>
        <v>41971</v>
      </c>
      <c r="H12" s="13"/>
    </row>
    <row r="13" spans="1:9" hidden="1" x14ac:dyDescent="0.25">
      <c r="A13" s="17">
        <v>42387</v>
      </c>
      <c r="B13" s="21" t="s">
        <v>40</v>
      </c>
      <c r="C13" s="13" t="s">
        <v>164</v>
      </c>
      <c r="D13" s="765">
        <v>6927</v>
      </c>
      <c r="E13" s="24">
        <v>11578</v>
      </c>
      <c r="F13" s="19"/>
      <c r="G13" s="20">
        <f t="shared" si="0"/>
        <v>11578</v>
      </c>
      <c r="H13" s="13"/>
    </row>
    <row r="14" spans="1:9" hidden="1" x14ac:dyDescent="0.25">
      <c r="A14" s="17">
        <v>42387</v>
      </c>
      <c r="B14" s="21" t="s">
        <v>11</v>
      </c>
      <c r="C14" s="13" t="s">
        <v>164</v>
      </c>
      <c r="D14" s="766">
        <v>170</v>
      </c>
      <c r="E14" s="25">
        <v>414</v>
      </c>
      <c r="F14" s="19"/>
      <c r="G14" s="20">
        <f t="shared" si="0"/>
        <v>414</v>
      </c>
      <c r="H14" s="13"/>
    </row>
    <row r="15" spans="1:9" hidden="1" x14ac:dyDescent="0.25">
      <c r="A15" s="17">
        <v>42387</v>
      </c>
      <c r="B15" s="21" t="s">
        <v>11</v>
      </c>
      <c r="C15" s="13" t="s">
        <v>164</v>
      </c>
      <c r="D15" s="766">
        <v>144</v>
      </c>
      <c r="E15" s="25">
        <v>3853</v>
      </c>
      <c r="F15" s="19"/>
      <c r="G15" s="20">
        <f t="shared" si="0"/>
        <v>3853</v>
      </c>
      <c r="H15" s="13"/>
    </row>
    <row r="16" spans="1:9" hidden="1" x14ac:dyDescent="0.25">
      <c r="A16" s="17">
        <v>42387</v>
      </c>
      <c r="B16" s="21" t="s">
        <v>11</v>
      </c>
      <c r="C16" s="13" t="s">
        <v>164</v>
      </c>
      <c r="D16" s="766">
        <v>159</v>
      </c>
      <c r="E16" s="25">
        <v>6782</v>
      </c>
      <c r="F16" s="19"/>
      <c r="G16" s="20">
        <f t="shared" si="0"/>
        <v>6782</v>
      </c>
      <c r="H16" s="13"/>
    </row>
    <row r="17" spans="1:8" hidden="1" x14ac:dyDescent="0.25">
      <c r="A17" s="17">
        <v>42388</v>
      </c>
      <c r="B17" s="21"/>
      <c r="C17" s="13"/>
      <c r="D17" s="765">
        <v>685</v>
      </c>
      <c r="E17" s="24">
        <v>17519</v>
      </c>
      <c r="F17" s="19"/>
      <c r="G17" s="20">
        <f t="shared" si="0"/>
        <v>17519</v>
      </c>
      <c r="H17" s="13" t="s">
        <v>186</v>
      </c>
    </row>
    <row r="18" spans="1:8" hidden="1" x14ac:dyDescent="0.25">
      <c r="A18" s="17">
        <v>42393</v>
      </c>
      <c r="B18" s="21" t="s">
        <v>11</v>
      </c>
      <c r="C18" s="13" t="s">
        <v>164</v>
      </c>
      <c r="D18" s="766">
        <v>265</v>
      </c>
      <c r="E18" s="25">
        <v>9000</v>
      </c>
      <c r="F18" s="19"/>
      <c r="G18" s="20">
        <f t="shared" si="0"/>
        <v>9000</v>
      </c>
      <c r="H18" s="13"/>
    </row>
    <row r="19" spans="1:8" hidden="1" x14ac:dyDescent="0.25">
      <c r="A19" s="17">
        <v>42394</v>
      </c>
      <c r="B19" s="21" t="s">
        <v>40</v>
      </c>
      <c r="C19" s="13" t="s">
        <v>161</v>
      </c>
      <c r="D19" s="766"/>
      <c r="E19" s="26">
        <v>214133</v>
      </c>
      <c r="F19" s="19"/>
      <c r="G19" s="20">
        <f t="shared" si="0"/>
        <v>214133</v>
      </c>
      <c r="H19" s="13"/>
    </row>
    <row r="20" spans="1:8" hidden="1" x14ac:dyDescent="0.25">
      <c r="A20" s="17">
        <v>42394</v>
      </c>
      <c r="B20" s="21" t="s">
        <v>130</v>
      </c>
      <c r="C20" s="13" t="s">
        <v>161</v>
      </c>
      <c r="D20" s="766">
        <v>535</v>
      </c>
      <c r="E20" s="22">
        <v>194720</v>
      </c>
      <c r="F20" s="19"/>
      <c r="G20" s="20">
        <f t="shared" si="0"/>
        <v>194720</v>
      </c>
      <c r="H20" s="13"/>
    </row>
    <row r="21" spans="1:8" hidden="1" x14ac:dyDescent="0.25">
      <c r="A21" s="17">
        <v>42394</v>
      </c>
      <c r="B21" s="21" t="s">
        <v>129</v>
      </c>
      <c r="C21" s="13" t="s">
        <v>161</v>
      </c>
      <c r="D21" s="766">
        <v>631</v>
      </c>
      <c r="E21" s="22">
        <v>65996</v>
      </c>
      <c r="F21" s="19"/>
      <c r="G21" s="20">
        <f t="shared" si="0"/>
        <v>65996</v>
      </c>
      <c r="H21" s="13"/>
    </row>
    <row r="22" spans="1:8" hidden="1" x14ac:dyDescent="0.25">
      <c r="A22" s="17">
        <v>42394</v>
      </c>
      <c r="B22" s="21" t="s">
        <v>14</v>
      </c>
      <c r="C22" s="13" t="s">
        <v>164</v>
      </c>
      <c r="D22" s="766"/>
      <c r="E22" s="22">
        <v>30677</v>
      </c>
      <c r="F22" s="19"/>
      <c r="G22" s="20">
        <f t="shared" ref="G22:G28" si="1">E22-F22</f>
        <v>30677</v>
      </c>
      <c r="H22" s="13"/>
    </row>
    <row r="23" spans="1:8" hidden="1" x14ac:dyDescent="0.25">
      <c r="A23" s="17">
        <v>42394</v>
      </c>
      <c r="B23" s="21" t="s">
        <v>40</v>
      </c>
      <c r="C23" s="13" t="s">
        <v>164</v>
      </c>
      <c r="D23" s="766"/>
      <c r="E23" s="22">
        <v>49576</v>
      </c>
      <c r="F23" s="19"/>
      <c r="G23" s="20">
        <f t="shared" si="1"/>
        <v>49576</v>
      </c>
      <c r="H23" s="13"/>
    </row>
    <row r="24" spans="1:8" hidden="1" x14ac:dyDescent="0.25">
      <c r="A24" s="17">
        <v>42394</v>
      </c>
      <c r="B24" s="21" t="s">
        <v>160</v>
      </c>
      <c r="C24" s="13" t="s">
        <v>164</v>
      </c>
      <c r="D24" s="766"/>
      <c r="E24" s="22">
        <v>7375</v>
      </c>
      <c r="F24" s="19"/>
      <c r="G24" s="20">
        <f t="shared" si="1"/>
        <v>7375</v>
      </c>
      <c r="H24" s="13"/>
    </row>
    <row r="25" spans="1:8" hidden="1" x14ac:dyDescent="0.25">
      <c r="A25" s="17">
        <v>42394</v>
      </c>
      <c r="B25" s="21" t="s">
        <v>38</v>
      </c>
      <c r="C25" s="13" t="s">
        <v>164</v>
      </c>
      <c r="D25" s="766"/>
      <c r="E25" s="22">
        <v>17754</v>
      </c>
      <c r="F25" s="19"/>
      <c r="G25" s="20">
        <f t="shared" si="1"/>
        <v>17754</v>
      </c>
      <c r="H25" s="13"/>
    </row>
    <row r="26" spans="1:8" hidden="1" x14ac:dyDescent="0.25">
      <c r="A26" s="17">
        <v>42394</v>
      </c>
      <c r="B26" s="21" t="s">
        <v>36</v>
      </c>
      <c r="C26" s="13" t="s">
        <v>164</v>
      </c>
      <c r="D26" s="766"/>
      <c r="E26" s="22">
        <v>1921</v>
      </c>
      <c r="F26" s="19"/>
      <c r="G26" s="20">
        <f t="shared" si="1"/>
        <v>1921</v>
      </c>
      <c r="H26" s="13"/>
    </row>
    <row r="27" spans="1:8" hidden="1" x14ac:dyDescent="0.25">
      <c r="A27" s="17">
        <v>42394</v>
      </c>
      <c r="B27" s="21" t="s">
        <v>40</v>
      </c>
      <c r="C27" s="13" t="s">
        <v>166</v>
      </c>
      <c r="D27" s="766"/>
      <c r="E27" s="22">
        <v>235632</v>
      </c>
      <c r="F27" s="19"/>
      <c r="G27" s="20">
        <f t="shared" si="1"/>
        <v>235632</v>
      </c>
      <c r="H27" s="13"/>
    </row>
    <row r="28" spans="1:8" hidden="1" x14ac:dyDescent="0.25">
      <c r="A28" s="17">
        <v>42394</v>
      </c>
      <c r="B28" s="21" t="s">
        <v>129</v>
      </c>
      <c r="C28" s="13" t="s">
        <v>166</v>
      </c>
      <c r="D28" s="766"/>
      <c r="E28" s="22">
        <v>1900</v>
      </c>
      <c r="F28" s="19"/>
      <c r="G28" s="20">
        <f t="shared" si="1"/>
        <v>1900</v>
      </c>
      <c r="H28" s="13"/>
    </row>
    <row r="29" spans="1:8" hidden="1" x14ac:dyDescent="0.25">
      <c r="A29" s="17">
        <v>42394</v>
      </c>
      <c r="B29" s="21" t="s">
        <v>38</v>
      </c>
      <c r="C29" s="13" t="s">
        <v>169</v>
      </c>
      <c r="D29" s="766"/>
      <c r="E29" s="22">
        <v>14010</v>
      </c>
      <c r="F29" s="19"/>
      <c r="G29" s="20">
        <f t="shared" ref="G29:G40" si="2">E29-F29</f>
        <v>14010</v>
      </c>
      <c r="H29" s="13"/>
    </row>
    <row r="30" spans="1:8" hidden="1" x14ac:dyDescent="0.25">
      <c r="A30" s="17">
        <v>42394</v>
      </c>
      <c r="B30" s="21" t="s">
        <v>129</v>
      </c>
      <c r="C30" s="13" t="s">
        <v>169</v>
      </c>
      <c r="D30" s="766"/>
      <c r="E30" s="22">
        <v>10045</v>
      </c>
      <c r="F30" s="19"/>
      <c r="G30" s="20">
        <f t="shared" si="2"/>
        <v>10045</v>
      </c>
      <c r="H30" s="13"/>
    </row>
    <row r="31" spans="1:8" hidden="1" x14ac:dyDescent="0.25">
      <c r="A31" s="17">
        <v>42394</v>
      </c>
      <c r="B31" s="21" t="s">
        <v>39</v>
      </c>
      <c r="C31" s="13" t="s">
        <v>169</v>
      </c>
      <c r="D31" s="766"/>
      <c r="E31" s="22">
        <v>65000</v>
      </c>
      <c r="F31" s="19"/>
      <c r="G31" s="20">
        <f t="shared" si="2"/>
        <v>65000</v>
      </c>
      <c r="H31" s="13"/>
    </row>
    <row r="32" spans="1:8" hidden="1" x14ac:dyDescent="0.25">
      <c r="A32" s="17">
        <v>42394</v>
      </c>
      <c r="B32" s="21" t="s">
        <v>40</v>
      </c>
      <c r="C32" s="13" t="s">
        <v>180</v>
      </c>
      <c r="D32" s="765"/>
      <c r="E32" s="18"/>
      <c r="F32" s="28">
        <v>1500</v>
      </c>
      <c r="G32" s="20">
        <f t="shared" si="2"/>
        <v>-1500</v>
      </c>
      <c r="H32" s="13"/>
    </row>
    <row r="33" spans="1:8" hidden="1" x14ac:dyDescent="0.25">
      <c r="A33" s="17">
        <v>42394</v>
      </c>
      <c r="B33" s="21" t="s">
        <v>40</v>
      </c>
      <c r="C33" s="13" t="s">
        <v>164</v>
      </c>
      <c r="D33" s="766">
        <v>271</v>
      </c>
      <c r="E33" s="25">
        <v>3302</v>
      </c>
      <c r="F33" s="19"/>
      <c r="G33" s="20">
        <f t="shared" si="2"/>
        <v>3302</v>
      </c>
      <c r="H33" s="13"/>
    </row>
    <row r="34" spans="1:8" hidden="1" x14ac:dyDescent="0.25">
      <c r="A34" s="17">
        <v>42396</v>
      </c>
      <c r="B34" s="21" t="s">
        <v>11</v>
      </c>
      <c r="C34" s="13" t="s">
        <v>164</v>
      </c>
      <c r="D34" s="766">
        <v>319</v>
      </c>
      <c r="E34" s="25">
        <v>1980</v>
      </c>
      <c r="F34" s="19"/>
      <c r="G34" s="20">
        <f t="shared" si="2"/>
        <v>1980</v>
      </c>
      <c r="H34" s="13"/>
    </row>
    <row r="35" spans="1:8" hidden="1" x14ac:dyDescent="0.25">
      <c r="A35" s="17">
        <v>42398</v>
      </c>
      <c r="B35" s="21" t="s">
        <v>40</v>
      </c>
      <c r="C35" s="13" t="s">
        <v>166</v>
      </c>
      <c r="D35" s="765">
        <v>6642</v>
      </c>
      <c r="E35" s="25">
        <v>39200</v>
      </c>
      <c r="F35" s="19"/>
      <c r="G35" s="20">
        <f t="shared" si="2"/>
        <v>39200</v>
      </c>
      <c r="H35" s="13"/>
    </row>
    <row r="36" spans="1:8" hidden="1" x14ac:dyDescent="0.25">
      <c r="A36" s="17">
        <v>42399</v>
      </c>
      <c r="B36" s="21" t="s">
        <v>40</v>
      </c>
      <c r="C36" s="13" t="s">
        <v>166</v>
      </c>
      <c r="D36" s="765">
        <v>6643</v>
      </c>
      <c r="E36" s="25">
        <v>39200</v>
      </c>
      <c r="F36" s="19"/>
      <c r="G36" s="20">
        <f t="shared" si="2"/>
        <v>39200</v>
      </c>
      <c r="H36" s="13"/>
    </row>
    <row r="37" spans="1:8" hidden="1" x14ac:dyDescent="0.25">
      <c r="A37" s="17">
        <v>42403</v>
      </c>
      <c r="B37" s="23" t="s">
        <v>129</v>
      </c>
      <c r="C37" s="13" t="s">
        <v>169</v>
      </c>
      <c r="D37" s="767">
        <v>177</v>
      </c>
      <c r="E37" s="22">
        <v>42350</v>
      </c>
      <c r="F37" s="19"/>
      <c r="G37" s="14">
        <f t="shared" si="2"/>
        <v>42350</v>
      </c>
      <c r="H37" s="13" t="s">
        <v>181</v>
      </c>
    </row>
    <row r="38" spans="1:8" hidden="1" x14ac:dyDescent="0.25">
      <c r="A38" s="17">
        <v>42404</v>
      </c>
      <c r="B38" s="21" t="s">
        <v>40</v>
      </c>
      <c r="C38" s="13" t="s">
        <v>180</v>
      </c>
      <c r="D38" s="766"/>
      <c r="E38" s="22"/>
      <c r="F38" s="27">
        <v>1000047</v>
      </c>
      <c r="G38" s="20">
        <f t="shared" si="2"/>
        <v>-1000047</v>
      </c>
      <c r="H38" s="13"/>
    </row>
    <row r="39" spans="1:8" hidden="1" x14ac:dyDescent="0.25">
      <c r="A39" s="17">
        <v>42404</v>
      </c>
      <c r="B39" s="21" t="s">
        <v>40</v>
      </c>
      <c r="C39" s="13" t="s">
        <v>166</v>
      </c>
      <c r="D39" s="766"/>
      <c r="E39" s="22"/>
      <c r="F39" s="27">
        <v>300000</v>
      </c>
      <c r="G39" s="20">
        <f t="shared" si="2"/>
        <v>-300000</v>
      </c>
      <c r="H39" s="13"/>
    </row>
    <row r="40" spans="1:8" hidden="1" x14ac:dyDescent="0.25">
      <c r="A40" s="17">
        <v>42406</v>
      </c>
      <c r="B40" s="23" t="s">
        <v>129</v>
      </c>
      <c r="C40" s="13" t="s">
        <v>169</v>
      </c>
      <c r="D40" s="767">
        <v>184</v>
      </c>
      <c r="E40" s="22">
        <v>18371</v>
      </c>
      <c r="F40" s="19"/>
      <c r="G40" s="14">
        <f t="shared" si="2"/>
        <v>18371</v>
      </c>
      <c r="H40" s="13"/>
    </row>
    <row r="41" spans="1:8" hidden="1" x14ac:dyDescent="0.25">
      <c r="A41" s="17">
        <v>42415</v>
      </c>
      <c r="B41" s="23" t="s">
        <v>40</v>
      </c>
      <c r="C41" s="13" t="s">
        <v>169</v>
      </c>
      <c r="D41" s="767"/>
      <c r="E41" s="22">
        <v>7547</v>
      </c>
      <c r="F41" s="19"/>
      <c r="G41" s="14">
        <f t="shared" ref="G41:G50" si="3">E41-F41</f>
        <v>7547</v>
      </c>
      <c r="H41" s="13"/>
    </row>
    <row r="42" spans="1:8" hidden="1" x14ac:dyDescent="0.25">
      <c r="A42" s="17">
        <v>42418</v>
      </c>
      <c r="B42" s="21" t="s">
        <v>40</v>
      </c>
      <c r="C42" s="13" t="s">
        <v>166</v>
      </c>
      <c r="D42" s="766">
        <v>6733</v>
      </c>
      <c r="E42" s="22">
        <v>39200</v>
      </c>
      <c r="F42" s="19"/>
      <c r="G42" s="14">
        <f t="shared" si="3"/>
        <v>39200</v>
      </c>
      <c r="H42" s="13"/>
    </row>
    <row r="43" spans="1:8" hidden="1" x14ac:dyDescent="0.25">
      <c r="A43" s="17">
        <v>42422</v>
      </c>
      <c r="B43" s="21" t="s">
        <v>40</v>
      </c>
      <c r="C43" s="13" t="s">
        <v>161</v>
      </c>
      <c r="D43" s="766">
        <v>821</v>
      </c>
      <c r="E43" s="22">
        <v>34229</v>
      </c>
      <c r="F43" s="19"/>
      <c r="G43" s="14">
        <f t="shared" si="3"/>
        <v>34229</v>
      </c>
      <c r="H43" s="13"/>
    </row>
    <row r="44" spans="1:8" hidden="1" x14ac:dyDescent="0.25">
      <c r="A44" s="17">
        <v>42423</v>
      </c>
      <c r="B44" s="21" t="s">
        <v>39</v>
      </c>
      <c r="C44" s="13" t="s">
        <v>169</v>
      </c>
      <c r="D44" s="766"/>
      <c r="E44" s="22"/>
      <c r="F44" s="19">
        <v>65000</v>
      </c>
      <c r="G44" s="14">
        <f t="shared" si="3"/>
        <v>-65000</v>
      </c>
      <c r="H44" s="13"/>
    </row>
    <row r="45" spans="1:8" hidden="1" x14ac:dyDescent="0.25">
      <c r="A45" s="16">
        <v>42424</v>
      </c>
      <c r="B45" s="21" t="s">
        <v>40</v>
      </c>
      <c r="C45" s="13" t="s">
        <v>164</v>
      </c>
      <c r="D45" s="766"/>
      <c r="E45" s="22"/>
      <c r="F45" s="19">
        <v>52000</v>
      </c>
      <c r="G45" s="14">
        <f t="shared" si="3"/>
        <v>-52000</v>
      </c>
      <c r="H45" s="13"/>
    </row>
    <row r="46" spans="1:8" hidden="1" x14ac:dyDescent="0.25">
      <c r="A46" s="16">
        <v>42424</v>
      </c>
      <c r="B46" s="21" t="s">
        <v>38</v>
      </c>
      <c r="C46" s="13" t="s">
        <v>164</v>
      </c>
      <c r="D46" s="766"/>
      <c r="E46" s="22"/>
      <c r="F46" s="19">
        <v>17500</v>
      </c>
      <c r="G46" s="14">
        <f t="shared" si="3"/>
        <v>-17500</v>
      </c>
      <c r="H46" s="13"/>
    </row>
    <row r="47" spans="1:8" hidden="1" x14ac:dyDescent="0.25">
      <c r="A47" s="16">
        <v>42424</v>
      </c>
      <c r="B47" s="21" t="s">
        <v>160</v>
      </c>
      <c r="C47" s="13" t="s">
        <v>164</v>
      </c>
      <c r="D47" s="766"/>
      <c r="E47" s="22"/>
      <c r="F47" s="19">
        <v>7000</v>
      </c>
      <c r="G47" s="14">
        <f t="shared" si="3"/>
        <v>-7000</v>
      </c>
      <c r="H47" s="13"/>
    </row>
    <row r="48" spans="1:8" hidden="1" x14ac:dyDescent="0.25">
      <c r="A48" s="16">
        <v>42424</v>
      </c>
      <c r="B48" s="21" t="s">
        <v>11</v>
      </c>
      <c r="C48" s="13" t="s">
        <v>164</v>
      </c>
      <c r="D48" s="766"/>
      <c r="E48" s="22"/>
      <c r="F48" s="19">
        <v>22029</v>
      </c>
      <c r="G48" s="14">
        <f t="shared" si="3"/>
        <v>-22029</v>
      </c>
      <c r="H48" s="2" t="s">
        <v>347</v>
      </c>
    </row>
    <row r="49" spans="1:8" hidden="1" x14ac:dyDescent="0.25">
      <c r="A49" s="16">
        <v>42424</v>
      </c>
      <c r="B49" s="21" t="s">
        <v>36</v>
      </c>
      <c r="C49" s="13" t="s">
        <v>164</v>
      </c>
      <c r="D49" s="766"/>
      <c r="E49" s="22"/>
      <c r="F49" s="19">
        <v>1471</v>
      </c>
      <c r="G49" s="14">
        <f t="shared" si="3"/>
        <v>-1471</v>
      </c>
      <c r="H49" s="13"/>
    </row>
    <row r="50" spans="1:8" hidden="1" x14ac:dyDescent="0.25">
      <c r="A50" s="17">
        <v>42426</v>
      </c>
      <c r="B50" s="21" t="s">
        <v>40</v>
      </c>
      <c r="C50" s="13" t="s">
        <v>166</v>
      </c>
      <c r="D50" s="766"/>
      <c r="E50" s="22"/>
      <c r="F50" s="19">
        <v>200000</v>
      </c>
      <c r="G50" s="14">
        <f t="shared" si="3"/>
        <v>-200000</v>
      </c>
      <c r="H50" s="13"/>
    </row>
    <row r="51" spans="1:8" hidden="1" x14ac:dyDescent="0.25">
      <c r="A51" s="17">
        <v>42426</v>
      </c>
      <c r="B51" s="21" t="s">
        <v>40</v>
      </c>
      <c r="C51" s="13" t="s">
        <v>161</v>
      </c>
      <c r="D51" s="766"/>
      <c r="E51" s="22"/>
      <c r="F51" s="19">
        <v>230000</v>
      </c>
      <c r="G51" s="14">
        <f t="shared" ref="G51:G53" si="4">E51-F51</f>
        <v>-230000</v>
      </c>
      <c r="H51" s="13"/>
    </row>
    <row r="52" spans="1:8" hidden="1" x14ac:dyDescent="0.25">
      <c r="A52" s="17">
        <v>42426</v>
      </c>
      <c r="B52" s="21" t="s">
        <v>130</v>
      </c>
      <c r="C52" s="13" t="s">
        <v>161</v>
      </c>
      <c r="D52" s="766"/>
      <c r="E52" s="22"/>
      <c r="F52" s="19">
        <v>210000</v>
      </c>
      <c r="G52" s="14">
        <f t="shared" si="4"/>
        <v>-210000</v>
      </c>
      <c r="H52" s="1214" t="s">
        <v>519</v>
      </c>
    </row>
    <row r="53" spans="1:8" hidden="1" x14ac:dyDescent="0.25">
      <c r="A53" s="17">
        <v>42426</v>
      </c>
      <c r="B53" s="21" t="s">
        <v>129</v>
      </c>
      <c r="C53" s="13" t="s">
        <v>161</v>
      </c>
      <c r="D53" s="766"/>
      <c r="E53" s="22"/>
      <c r="F53" s="19">
        <v>60000</v>
      </c>
      <c r="G53" s="14">
        <f t="shared" si="4"/>
        <v>-60000</v>
      </c>
      <c r="H53" s="1214"/>
    </row>
    <row r="54" spans="1:8" hidden="1" x14ac:dyDescent="0.25">
      <c r="A54" s="17">
        <v>42429</v>
      </c>
      <c r="B54" s="21" t="s">
        <v>130</v>
      </c>
      <c r="C54" s="13" t="s">
        <v>169</v>
      </c>
      <c r="D54" s="766">
        <v>191</v>
      </c>
      <c r="E54" s="22">
        <v>15860</v>
      </c>
      <c r="F54" s="19"/>
      <c r="G54" s="14">
        <f t="shared" ref="G54:G55" si="5">E54-F54</f>
        <v>15860</v>
      </c>
      <c r="H54" s="2" t="s">
        <v>448</v>
      </c>
    </row>
    <row r="55" spans="1:8" hidden="1" x14ac:dyDescent="0.25">
      <c r="A55" s="17">
        <v>42429</v>
      </c>
      <c r="B55" s="21" t="s">
        <v>40</v>
      </c>
      <c r="C55" s="13" t="s">
        <v>166</v>
      </c>
      <c r="D55" s="766">
        <v>6802</v>
      </c>
      <c r="E55" s="22">
        <v>39200</v>
      </c>
      <c r="F55" s="19"/>
      <c r="G55" s="14">
        <f t="shared" si="5"/>
        <v>39200</v>
      </c>
      <c r="H55" s="13"/>
    </row>
    <row r="56" spans="1:8" hidden="1" x14ac:dyDescent="0.25">
      <c r="A56" s="17">
        <v>42431</v>
      </c>
      <c r="B56" s="21" t="s">
        <v>130</v>
      </c>
      <c r="C56" s="13" t="s">
        <v>161</v>
      </c>
      <c r="D56" s="766">
        <v>867</v>
      </c>
      <c r="E56" s="22">
        <v>6827</v>
      </c>
      <c r="F56" s="19"/>
      <c r="G56" s="14">
        <f t="shared" ref="G56:G94" si="6">E56-F56</f>
        <v>6827</v>
      </c>
      <c r="H56" s="13"/>
    </row>
    <row r="57" spans="1:8" hidden="1" x14ac:dyDescent="0.25">
      <c r="A57" s="17">
        <v>42445</v>
      </c>
      <c r="B57" s="21" t="s">
        <v>40</v>
      </c>
      <c r="C57" s="13" t="s">
        <v>180</v>
      </c>
      <c r="D57" s="766">
        <v>13063</v>
      </c>
      <c r="E57" s="22">
        <v>276000</v>
      </c>
      <c r="F57" s="19"/>
      <c r="G57" s="14">
        <f t="shared" si="6"/>
        <v>276000</v>
      </c>
      <c r="H57" s="13"/>
    </row>
    <row r="58" spans="1:8" hidden="1" x14ac:dyDescent="0.25">
      <c r="A58" s="17">
        <v>42445</v>
      </c>
      <c r="B58" s="2" t="s">
        <v>82</v>
      </c>
      <c r="C58" s="13" t="s">
        <v>180</v>
      </c>
      <c r="D58" s="766">
        <v>34392</v>
      </c>
      <c r="E58" s="22">
        <v>184000</v>
      </c>
      <c r="F58" s="19"/>
      <c r="G58" s="14">
        <f t="shared" si="6"/>
        <v>184000</v>
      </c>
      <c r="H58" s="13"/>
    </row>
    <row r="59" spans="1:8" hidden="1" x14ac:dyDescent="0.25">
      <c r="A59" s="17">
        <v>42445</v>
      </c>
      <c r="B59" s="2" t="s">
        <v>82</v>
      </c>
      <c r="C59" s="13" t="s">
        <v>180</v>
      </c>
      <c r="D59" s="766">
        <v>34432</v>
      </c>
      <c r="E59" s="22">
        <v>9364</v>
      </c>
      <c r="F59" s="19"/>
      <c r="G59" s="14">
        <f t="shared" si="6"/>
        <v>9364</v>
      </c>
      <c r="H59" s="13"/>
    </row>
    <row r="60" spans="1:8" hidden="1" x14ac:dyDescent="0.25">
      <c r="A60" s="17">
        <v>42445</v>
      </c>
      <c r="B60" s="2" t="s">
        <v>82</v>
      </c>
      <c r="C60" s="13" t="s">
        <v>180</v>
      </c>
      <c r="D60" s="766">
        <v>34375</v>
      </c>
      <c r="E60" s="22">
        <v>61640</v>
      </c>
      <c r="F60" s="19"/>
      <c r="G60" s="14">
        <f t="shared" si="6"/>
        <v>61640</v>
      </c>
      <c r="H60" s="13"/>
    </row>
    <row r="61" spans="1:8" hidden="1" x14ac:dyDescent="0.25">
      <c r="A61" s="17">
        <v>42445</v>
      </c>
      <c r="B61" s="21" t="s">
        <v>40</v>
      </c>
      <c r="C61" s="13" t="s">
        <v>180</v>
      </c>
      <c r="D61" s="766">
        <v>4371</v>
      </c>
      <c r="E61" s="22">
        <v>56100</v>
      </c>
      <c r="F61" s="19"/>
      <c r="G61" s="14">
        <f t="shared" si="6"/>
        <v>56100</v>
      </c>
      <c r="H61" s="13"/>
    </row>
    <row r="62" spans="1:8" hidden="1" x14ac:dyDescent="0.25">
      <c r="A62" s="17">
        <v>42445</v>
      </c>
      <c r="B62" s="21" t="s">
        <v>40</v>
      </c>
      <c r="C62" s="13" t="s">
        <v>180</v>
      </c>
      <c r="D62" s="766">
        <v>12928</v>
      </c>
      <c r="E62" s="22">
        <v>381610</v>
      </c>
      <c r="F62" s="19"/>
      <c r="G62" s="14">
        <f t="shared" si="6"/>
        <v>381610</v>
      </c>
      <c r="H62" s="13"/>
    </row>
    <row r="63" spans="1:8" hidden="1" x14ac:dyDescent="0.25">
      <c r="A63" s="17">
        <v>42448</v>
      </c>
      <c r="B63" s="21" t="s">
        <v>40</v>
      </c>
      <c r="C63" s="13" t="s">
        <v>169</v>
      </c>
      <c r="D63" s="766">
        <v>219</v>
      </c>
      <c r="E63" s="22">
        <v>15578</v>
      </c>
      <c r="F63" s="19"/>
      <c r="G63" s="14">
        <f t="shared" si="6"/>
        <v>15578</v>
      </c>
      <c r="H63" s="13" t="s">
        <v>493</v>
      </c>
    </row>
    <row r="64" spans="1:8" hidden="1" x14ac:dyDescent="0.25">
      <c r="A64" s="17">
        <v>42424</v>
      </c>
      <c r="B64" s="21" t="s">
        <v>130</v>
      </c>
      <c r="C64" s="13" t="s">
        <v>164</v>
      </c>
      <c r="D64" s="766">
        <v>8502</v>
      </c>
      <c r="E64" s="22">
        <v>22381</v>
      </c>
      <c r="F64" s="19"/>
      <c r="G64" s="14">
        <f t="shared" si="6"/>
        <v>22381</v>
      </c>
      <c r="H64" s="1167" t="s">
        <v>518</v>
      </c>
    </row>
    <row r="65" spans="1:8" hidden="1" x14ac:dyDescent="0.25">
      <c r="A65" s="17">
        <v>42430</v>
      </c>
      <c r="B65" s="21" t="s">
        <v>40</v>
      </c>
      <c r="C65" s="13" t="s">
        <v>164</v>
      </c>
      <c r="D65" s="766">
        <v>8707</v>
      </c>
      <c r="E65" s="22">
        <v>9826</v>
      </c>
      <c r="F65" s="19"/>
      <c r="G65" s="14">
        <f t="shared" si="6"/>
        <v>9826</v>
      </c>
      <c r="H65" s="1218"/>
    </row>
    <row r="66" spans="1:8" hidden="1" x14ac:dyDescent="0.25">
      <c r="A66" s="17">
        <v>42432</v>
      </c>
      <c r="B66" s="21" t="s">
        <v>130</v>
      </c>
      <c r="C66" s="13" t="s">
        <v>164</v>
      </c>
      <c r="D66" s="766">
        <v>8822</v>
      </c>
      <c r="E66" s="22">
        <v>10294</v>
      </c>
      <c r="F66" s="19"/>
      <c r="G66" s="14">
        <f t="shared" si="6"/>
        <v>10294</v>
      </c>
      <c r="H66" s="1218"/>
    </row>
    <row r="67" spans="1:8" hidden="1" x14ac:dyDescent="0.25">
      <c r="A67" s="17">
        <v>42437</v>
      </c>
      <c r="B67" s="21" t="s">
        <v>130</v>
      </c>
      <c r="C67" s="13" t="s">
        <v>164</v>
      </c>
      <c r="D67" s="766">
        <v>8939</v>
      </c>
      <c r="E67" s="22">
        <v>1219</v>
      </c>
      <c r="F67" s="19"/>
      <c r="G67" s="14">
        <f t="shared" si="6"/>
        <v>1219</v>
      </c>
      <c r="H67" s="13"/>
    </row>
    <row r="68" spans="1:8" hidden="1" x14ac:dyDescent="0.25">
      <c r="A68" s="17">
        <v>42441</v>
      </c>
      <c r="B68" s="21" t="s">
        <v>130</v>
      </c>
      <c r="C68" s="13" t="s">
        <v>161</v>
      </c>
      <c r="D68" s="766">
        <v>894</v>
      </c>
      <c r="E68" s="22">
        <v>3515</v>
      </c>
      <c r="F68" s="29"/>
      <c r="G68" s="14">
        <f t="shared" si="6"/>
        <v>3515</v>
      </c>
      <c r="H68" s="13"/>
    </row>
    <row r="69" spans="1:8" hidden="1" x14ac:dyDescent="0.25">
      <c r="A69" s="17">
        <v>42444</v>
      </c>
      <c r="B69" s="21" t="s">
        <v>40</v>
      </c>
      <c r="C69" s="13" t="s">
        <v>161</v>
      </c>
      <c r="D69" s="766">
        <v>905</v>
      </c>
      <c r="E69" s="22">
        <v>137391</v>
      </c>
      <c r="F69" s="29"/>
      <c r="G69" s="14">
        <f t="shared" si="6"/>
        <v>137391</v>
      </c>
      <c r="H69" s="13"/>
    </row>
    <row r="70" spans="1:8" hidden="1" x14ac:dyDescent="0.25">
      <c r="A70" s="17">
        <v>42472</v>
      </c>
      <c r="B70" s="21" t="s">
        <v>130</v>
      </c>
      <c r="C70" s="13" t="s">
        <v>164</v>
      </c>
      <c r="D70" s="766">
        <v>9772</v>
      </c>
      <c r="E70" s="22">
        <v>252</v>
      </c>
      <c r="F70" s="19"/>
      <c r="G70" s="14">
        <f t="shared" si="6"/>
        <v>252</v>
      </c>
      <c r="H70" s="13"/>
    </row>
    <row r="71" spans="1:8" hidden="1" x14ac:dyDescent="0.25">
      <c r="A71" s="17">
        <v>42467</v>
      </c>
      <c r="B71" s="21" t="s">
        <v>40</v>
      </c>
      <c r="C71" s="13" t="s">
        <v>169</v>
      </c>
      <c r="D71" s="766">
        <v>229</v>
      </c>
      <c r="E71" s="22">
        <v>3975</v>
      </c>
      <c r="F71" s="19"/>
      <c r="G71" s="14">
        <f t="shared" si="6"/>
        <v>3975</v>
      </c>
      <c r="H71" s="13"/>
    </row>
    <row r="72" spans="1:8" hidden="1" x14ac:dyDescent="0.25">
      <c r="A72" s="17">
        <v>42430</v>
      </c>
      <c r="B72" s="21" t="s">
        <v>130</v>
      </c>
      <c r="C72" s="13" t="s">
        <v>164</v>
      </c>
      <c r="D72" s="766">
        <v>8745</v>
      </c>
      <c r="E72" s="22"/>
      <c r="F72" s="19">
        <v>689</v>
      </c>
      <c r="G72" s="14">
        <f t="shared" si="6"/>
        <v>-689</v>
      </c>
      <c r="H72" s="13" t="s">
        <v>598</v>
      </c>
    </row>
    <row r="73" spans="1:8" hidden="1" x14ac:dyDescent="0.25">
      <c r="A73" s="17">
        <v>42436</v>
      </c>
      <c r="B73" s="21" t="s">
        <v>130</v>
      </c>
      <c r="C73" s="13" t="s">
        <v>164</v>
      </c>
      <c r="D73" s="766">
        <v>8916</v>
      </c>
      <c r="E73" s="22">
        <v>707</v>
      </c>
      <c r="F73" s="19"/>
      <c r="G73" s="14">
        <f t="shared" si="6"/>
        <v>707</v>
      </c>
      <c r="H73" s="13"/>
    </row>
    <row r="74" spans="1:8" hidden="1" x14ac:dyDescent="0.25">
      <c r="A74" s="17">
        <v>42445</v>
      </c>
      <c r="B74" s="21" t="s">
        <v>40</v>
      </c>
      <c r="C74" s="13" t="s">
        <v>164</v>
      </c>
      <c r="D74" s="766">
        <v>9132</v>
      </c>
      <c r="E74" s="22">
        <v>1591</v>
      </c>
      <c r="F74" s="19"/>
      <c r="G74" s="14">
        <f t="shared" si="6"/>
        <v>1591</v>
      </c>
      <c r="H74" s="13"/>
    </row>
    <row r="75" spans="1:8" hidden="1" x14ac:dyDescent="0.25">
      <c r="A75" s="17">
        <v>42445</v>
      </c>
      <c r="B75" s="21" t="s">
        <v>40</v>
      </c>
      <c r="C75" s="13" t="s">
        <v>164</v>
      </c>
      <c r="D75" s="766">
        <v>9274</v>
      </c>
      <c r="E75" s="22">
        <v>983</v>
      </c>
      <c r="F75" s="19"/>
      <c r="G75" s="14">
        <f t="shared" si="6"/>
        <v>983</v>
      </c>
      <c r="H75" s="13"/>
    </row>
    <row r="76" spans="1:8" hidden="1" x14ac:dyDescent="0.25">
      <c r="A76" s="17">
        <v>42451</v>
      </c>
      <c r="B76" s="21" t="s">
        <v>40</v>
      </c>
      <c r="C76" s="13" t="s">
        <v>164</v>
      </c>
      <c r="D76" s="766">
        <v>9190</v>
      </c>
      <c r="E76" s="22">
        <v>5719</v>
      </c>
      <c r="F76" s="19"/>
      <c r="G76" s="14">
        <f t="shared" si="6"/>
        <v>5719</v>
      </c>
      <c r="H76" s="13"/>
    </row>
    <row r="77" spans="1:8" hidden="1" x14ac:dyDescent="0.25">
      <c r="A77" s="17">
        <v>42455</v>
      </c>
      <c r="B77" s="21" t="s">
        <v>40</v>
      </c>
      <c r="C77" s="13" t="s">
        <v>164</v>
      </c>
      <c r="D77" s="766">
        <v>9379</v>
      </c>
      <c r="E77" s="22">
        <v>775</v>
      </c>
      <c r="F77" s="19"/>
      <c r="G77" s="14">
        <f t="shared" si="6"/>
        <v>775</v>
      </c>
      <c r="H77" s="13"/>
    </row>
    <row r="78" spans="1:8" hidden="1" x14ac:dyDescent="0.25">
      <c r="A78" s="17">
        <v>42450</v>
      </c>
      <c r="B78" s="21" t="s">
        <v>130</v>
      </c>
      <c r="C78" s="13" t="s">
        <v>161</v>
      </c>
      <c r="D78" s="766">
        <v>929</v>
      </c>
      <c r="E78" s="22">
        <v>56430</v>
      </c>
      <c r="F78" s="19"/>
      <c r="G78" s="14">
        <f t="shared" si="6"/>
        <v>56430</v>
      </c>
      <c r="H78" s="13"/>
    </row>
    <row r="79" spans="1:8" hidden="1" x14ac:dyDescent="0.25">
      <c r="A79" s="17">
        <v>42455</v>
      </c>
      <c r="B79" s="21" t="s">
        <v>40</v>
      </c>
      <c r="C79" s="13" t="s">
        <v>161</v>
      </c>
      <c r="D79" s="766">
        <v>932</v>
      </c>
      <c r="E79" s="22">
        <v>8359</v>
      </c>
      <c r="F79" s="19"/>
      <c r="G79" s="14">
        <f t="shared" si="6"/>
        <v>8359</v>
      </c>
      <c r="H79" s="13"/>
    </row>
    <row r="80" spans="1:8" hidden="1" x14ac:dyDescent="0.25">
      <c r="A80" s="17">
        <v>42455</v>
      </c>
      <c r="B80" s="21" t="s">
        <v>40</v>
      </c>
      <c r="C80" s="13" t="s">
        <v>161</v>
      </c>
      <c r="D80" s="766">
        <v>962</v>
      </c>
      <c r="E80" s="22">
        <v>3135</v>
      </c>
      <c r="F80" s="19"/>
      <c r="G80" s="14">
        <f t="shared" si="6"/>
        <v>3135</v>
      </c>
      <c r="H80" s="13"/>
    </row>
    <row r="81" spans="1:8" hidden="1" x14ac:dyDescent="0.25">
      <c r="A81" s="17">
        <v>42448</v>
      </c>
      <c r="B81" s="21" t="s">
        <v>40</v>
      </c>
      <c r="C81" s="13" t="s">
        <v>166</v>
      </c>
      <c r="D81" s="766">
        <v>6911</v>
      </c>
      <c r="E81" s="22">
        <v>39200</v>
      </c>
      <c r="F81" s="19"/>
      <c r="G81" s="14">
        <f t="shared" si="6"/>
        <v>39200</v>
      </c>
      <c r="H81" s="13"/>
    </row>
    <row r="82" spans="1:8" hidden="1" x14ac:dyDescent="0.25">
      <c r="A82" s="17">
        <v>42443</v>
      </c>
      <c r="B82" s="21" t="s">
        <v>40</v>
      </c>
      <c r="C82" s="13" t="s">
        <v>166</v>
      </c>
      <c r="D82" s="766">
        <v>6880</v>
      </c>
      <c r="E82" s="22">
        <v>39200</v>
      </c>
      <c r="F82" s="19"/>
      <c r="G82" s="14">
        <f t="shared" si="6"/>
        <v>39200</v>
      </c>
      <c r="H82" s="13"/>
    </row>
    <row r="83" spans="1:8" hidden="1" x14ac:dyDescent="0.25">
      <c r="A83" s="17">
        <v>42462</v>
      </c>
      <c r="B83" s="21" t="s">
        <v>129</v>
      </c>
      <c r="C83" s="13" t="s">
        <v>166</v>
      </c>
      <c r="D83" s="766">
        <v>7001</v>
      </c>
      <c r="E83" s="22">
        <v>18300</v>
      </c>
      <c r="F83" s="19"/>
      <c r="G83" s="14">
        <f t="shared" si="6"/>
        <v>18300</v>
      </c>
      <c r="H83" s="13"/>
    </row>
    <row r="84" spans="1:8" hidden="1" x14ac:dyDescent="0.25">
      <c r="A84" s="17">
        <v>42468</v>
      </c>
      <c r="B84" s="21" t="s">
        <v>154</v>
      </c>
      <c r="C84" s="13" t="s">
        <v>166</v>
      </c>
      <c r="D84" s="766">
        <v>7022</v>
      </c>
      <c r="E84" s="22">
        <v>42800</v>
      </c>
      <c r="F84" s="19"/>
      <c r="G84" s="14">
        <f t="shared" si="6"/>
        <v>42800</v>
      </c>
      <c r="H84" s="13"/>
    </row>
    <row r="85" spans="1:8" hidden="1" x14ac:dyDescent="0.25">
      <c r="A85" s="17">
        <v>42472</v>
      </c>
      <c r="B85" s="21" t="s">
        <v>40</v>
      </c>
      <c r="C85" s="13" t="s">
        <v>166</v>
      </c>
      <c r="D85" s="766">
        <v>7047</v>
      </c>
      <c r="E85" s="22">
        <v>16000</v>
      </c>
      <c r="F85" s="19"/>
      <c r="G85" s="14">
        <f t="shared" si="6"/>
        <v>16000</v>
      </c>
      <c r="H85" s="13"/>
    </row>
    <row r="86" spans="1:8" hidden="1" x14ac:dyDescent="0.25">
      <c r="A86" s="17">
        <v>42457</v>
      </c>
      <c r="B86" s="21" t="s">
        <v>40</v>
      </c>
      <c r="C86" s="13" t="s">
        <v>166</v>
      </c>
      <c r="D86" s="766">
        <v>11563</v>
      </c>
      <c r="E86" s="22">
        <v>1710</v>
      </c>
      <c r="F86" s="19"/>
      <c r="G86" s="14">
        <f t="shared" si="6"/>
        <v>1710</v>
      </c>
      <c r="H86" s="13"/>
    </row>
    <row r="87" spans="1:8" hidden="1" x14ac:dyDescent="0.25">
      <c r="A87" s="17">
        <v>42444</v>
      </c>
      <c r="B87" s="21" t="s">
        <v>40</v>
      </c>
      <c r="C87" s="13" t="s">
        <v>166</v>
      </c>
      <c r="D87" s="766">
        <v>11500</v>
      </c>
      <c r="E87" s="22">
        <v>1200</v>
      </c>
      <c r="F87" s="19"/>
      <c r="G87" s="14">
        <f t="shared" si="6"/>
        <v>1200</v>
      </c>
      <c r="H87" s="13"/>
    </row>
    <row r="88" spans="1:8" hidden="1" x14ac:dyDescent="0.25">
      <c r="A88" s="17">
        <v>42478</v>
      </c>
      <c r="B88" s="21" t="s">
        <v>130</v>
      </c>
      <c r="C88" s="13" t="s">
        <v>169</v>
      </c>
      <c r="D88" s="766">
        <v>242</v>
      </c>
      <c r="E88" s="22">
        <v>7200</v>
      </c>
      <c r="F88" s="19"/>
      <c r="G88" s="14">
        <f t="shared" si="6"/>
        <v>7200</v>
      </c>
      <c r="H88" s="13"/>
    </row>
    <row r="89" spans="1:8" hidden="1" x14ac:dyDescent="0.25">
      <c r="A89" s="17">
        <v>42450</v>
      </c>
      <c r="B89" s="21" t="s">
        <v>40</v>
      </c>
      <c r="C89" s="13" t="s">
        <v>164</v>
      </c>
      <c r="D89" s="766">
        <v>9254</v>
      </c>
      <c r="E89" s="22">
        <v>12164</v>
      </c>
      <c r="F89" s="19"/>
      <c r="G89" s="14">
        <f t="shared" si="6"/>
        <v>12164</v>
      </c>
      <c r="H89" s="13"/>
    </row>
    <row r="90" spans="1:8" hidden="1" x14ac:dyDescent="0.25">
      <c r="A90" s="17">
        <v>42478</v>
      </c>
      <c r="B90" s="21" t="s">
        <v>40</v>
      </c>
      <c r="C90" s="13" t="s">
        <v>164</v>
      </c>
      <c r="D90" s="766">
        <v>9644</v>
      </c>
      <c r="E90" s="22">
        <v>13906</v>
      </c>
      <c r="F90" s="19"/>
      <c r="G90" s="14">
        <f t="shared" si="6"/>
        <v>13906</v>
      </c>
      <c r="H90" s="13"/>
    </row>
    <row r="91" spans="1:8" hidden="1" x14ac:dyDescent="0.25">
      <c r="A91" s="17">
        <v>42469</v>
      </c>
      <c r="B91" s="21" t="s">
        <v>40</v>
      </c>
      <c r="C91" s="13" t="s">
        <v>161</v>
      </c>
      <c r="D91" s="766">
        <v>990</v>
      </c>
      <c r="E91" s="22">
        <v>9594</v>
      </c>
      <c r="F91" s="19"/>
      <c r="G91" s="14">
        <f t="shared" si="6"/>
        <v>9594</v>
      </c>
      <c r="H91" s="13"/>
    </row>
    <row r="92" spans="1:8" hidden="1" x14ac:dyDescent="0.25">
      <c r="A92" s="17">
        <v>42486</v>
      </c>
      <c r="B92" s="21" t="s">
        <v>154</v>
      </c>
      <c r="C92" s="13" t="s">
        <v>169</v>
      </c>
      <c r="D92" s="766">
        <v>246</v>
      </c>
      <c r="E92" s="22">
        <v>12500</v>
      </c>
      <c r="F92" s="19"/>
      <c r="G92" s="14">
        <f t="shared" si="6"/>
        <v>12500</v>
      </c>
      <c r="H92" s="13"/>
    </row>
    <row r="93" spans="1:8" hidden="1" x14ac:dyDescent="0.25">
      <c r="A93" s="17">
        <v>42473</v>
      </c>
      <c r="B93" s="21" t="s">
        <v>40</v>
      </c>
      <c r="C93" s="13" t="s">
        <v>161</v>
      </c>
      <c r="D93" s="766">
        <v>1004</v>
      </c>
      <c r="E93" s="22">
        <v>9543</v>
      </c>
      <c r="F93" s="19"/>
      <c r="G93" s="14">
        <f t="shared" si="6"/>
        <v>9543</v>
      </c>
      <c r="H93" s="13"/>
    </row>
    <row r="94" spans="1:8" hidden="1" x14ac:dyDescent="0.25">
      <c r="A94" s="17">
        <v>42478</v>
      </c>
      <c r="B94" s="21" t="s">
        <v>130</v>
      </c>
      <c r="C94" s="13" t="s">
        <v>161</v>
      </c>
      <c r="D94" s="766">
        <v>1018</v>
      </c>
      <c r="E94" s="22">
        <v>5928</v>
      </c>
      <c r="F94" s="19"/>
      <c r="G94" s="14">
        <f t="shared" si="6"/>
        <v>5928</v>
      </c>
      <c r="H94" s="13"/>
    </row>
    <row r="95" spans="1:8" hidden="1" x14ac:dyDescent="0.25">
      <c r="A95" s="17">
        <v>42481</v>
      </c>
      <c r="B95" s="21" t="s">
        <v>129</v>
      </c>
      <c r="C95" s="13" t="s">
        <v>169</v>
      </c>
      <c r="D95" s="766"/>
      <c r="E95" s="22"/>
      <c r="F95" s="19">
        <v>72650</v>
      </c>
      <c r="G95" s="14">
        <f t="shared" ref="G95:G101" si="7">E95-F95</f>
        <v>-72650</v>
      </c>
      <c r="H95" s="13"/>
    </row>
    <row r="96" spans="1:8" hidden="1" x14ac:dyDescent="0.25">
      <c r="A96" s="17">
        <v>42481</v>
      </c>
      <c r="B96" s="21" t="s">
        <v>38</v>
      </c>
      <c r="C96" s="13" t="s">
        <v>169</v>
      </c>
      <c r="D96" s="766"/>
      <c r="E96" s="22"/>
      <c r="F96" s="19">
        <v>16709</v>
      </c>
      <c r="G96" s="14">
        <f t="shared" si="7"/>
        <v>-16709</v>
      </c>
      <c r="H96" s="13"/>
    </row>
    <row r="97" spans="1:8" hidden="1" x14ac:dyDescent="0.25">
      <c r="A97" s="17">
        <v>42481</v>
      </c>
      <c r="B97" s="21" t="s">
        <v>40</v>
      </c>
      <c r="C97" s="13" t="s">
        <v>169</v>
      </c>
      <c r="D97" s="766"/>
      <c r="E97" s="22"/>
      <c r="F97" s="19">
        <v>10641</v>
      </c>
      <c r="G97" s="14">
        <f t="shared" si="7"/>
        <v>-10641</v>
      </c>
      <c r="H97" s="13"/>
    </row>
    <row r="98" spans="1:8" hidden="1" x14ac:dyDescent="0.25">
      <c r="A98" s="17">
        <v>42495</v>
      </c>
      <c r="B98" s="21" t="s">
        <v>14</v>
      </c>
      <c r="C98" s="13" t="s">
        <v>164</v>
      </c>
      <c r="D98" s="766"/>
      <c r="E98" s="22"/>
      <c r="F98" s="19">
        <v>30677</v>
      </c>
      <c r="G98" s="14">
        <f t="shared" si="7"/>
        <v>-30677</v>
      </c>
      <c r="H98" s="13"/>
    </row>
    <row r="99" spans="1:8" hidden="1" x14ac:dyDescent="0.25">
      <c r="A99" s="17">
        <v>42495</v>
      </c>
      <c r="B99" s="21" t="s">
        <v>130</v>
      </c>
      <c r="C99" s="13" t="s">
        <v>164</v>
      </c>
      <c r="D99" s="766"/>
      <c r="E99" s="22"/>
      <c r="F99" s="19">
        <v>30000</v>
      </c>
      <c r="G99" s="14">
        <f t="shared" si="7"/>
        <v>-30000</v>
      </c>
      <c r="H99" s="13"/>
    </row>
    <row r="100" spans="1:8" hidden="1" x14ac:dyDescent="0.25">
      <c r="A100" s="17">
        <v>42495</v>
      </c>
      <c r="B100" s="21" t="s">
        <v>40</v>
      </c>
      <c r="C100" s="13" t="s">
        <v>164</v>
      </c>
      <c r="D100" s="766"/>
      <c r="E100" s="22"/>
      <c r="F100" s="19">
        <v>39323</v>
      </c>
      <c r="G100" s="14">
        <f t="shared" si="7"/>
        <v>-39323</v>
      </c>
      <c r="H100" s="13"/>
    </row>
    <row r="101" spans="1:8" hidden="1" x14ac:dyDescent="0.25">
      <c r="A101" s="17">
        <v>42494</v>
      </c>
      <c r="B101" s="21" t="s">
        <v>154</v>
      </c>
      <c r="C101" s="13" t="s">
        <v>166</v>
      </c>
      <c r="D101" s="766">
        <v>44729</v>
      </c>
      <c r="E101" s="22">
        <v>2200</v>
      </c>
      <c r="F101" s="19"/>
      <c r="G101" s="14">
        <f t="shared" si="7"/>
        <v>2200</v>
      </c>
      <c r="H101" s="13"/>
    </row>
    <row r="102" spans="1:8" hidden="1" x14ac:dyDescent="0.25">
      <c r="A102" s="17">
        <v>42487</v>
      </c>
      <c r="B102" s="21" t="s">
        <v>40</v>
      </c>
      <c r="C102" s="13" t="s">
        <v>161</v>
      </c>
      <c r="D102" s="766">
        <v>1049</v>
      </c>
      <c r="E102" s="22">
        <v>17671</v>
      </c>
      <c r="F102" s="19"/>
      <c r="G102" s="14">
        <f t="shared" ref="G102:G133" si="8">E102-F102</f>
        <v>17671</v>
      </c>
      <c r="H102" s="13"/>
    </row>
    <row r="103" spans="1:8" hidden="1" x14ac:dyDescent="0.25">
      <c r="A103" s="17">
        <v>42483</v>
      </c>
      <c r="B103" s="21" t="s">
        <v>130</v>
      </c>
      <c r="C103" s="13" t="s">
        <v>161</v>
      </c>
      <c r="D103" s="766">
        <v>1033</v>
      </c>
      <c r="E103" s="22">
        <v>17512</v>
      </c>
      <c r="F103" s="19"/>
      <c r="G103" s="14">
        <f t="shared" si="8"/>
        <v>17512</v>
      </c>
      <c r="H103" s="13"/>
    </row>
    <row r="104" spans="1:8" hidden="1" x14ac:dyDescent="0.25">
      <c r="A104" s="17">
        <v>42483</v>
      </c>
      <c r="B104" s="21" t="s">
        <v>40</v>
      </c>
      <c r="C104" s="13" t="s">
        <v>166</v>
      </c>
      <c r="D104" s="766">
        <v>7110</v>
      </c>
      <c r="E104" s="22">
        <v>75800</v>
      </c>
      <c r="F104" s="19"/>
      <c r="G104" s="14">
        <f t="shared" si="8"/>
        <v>75800</v>
      </c>
      <c r="H104" s="13"/>
    </row>
    <row r="105" spans="1:8" hidden="1" x14ac:dyDescent="0.25">
      <c r="A105" s="17">
        <v>42483</v>
      </c>
      <c r="B105" s="21" t="s">
        <v>154</v>
      </c>
      <c r="C105" s="13" t="s">
        <v>166</v>
      </c>
      <c r="D105" s="766">
        <v>7116</v>
      </c>
      <c r="E105" s="22">
        <v>56300</v>
      </c>
      <c r="F105" s="19"/>
      <c r="G105" s="14">
        <f t="shared" si="8"/>
        <v>56300</v>
      </c>
      <c r="H105" s="13"/>
    </row>
    <row r="106" spans="1:8" hidden="1" x14ac:dyDescent="0.25">
      <c r="A106" s="17">
        <v>42489</v>
      </c>
      <c r="B106" s="21" t="s">
        <v>36</v>
      </c>
      <c r="C106" s="13" t="s">
        <v>166</v>
      </c>
      <c r="D106" s="766">
        <v>7156</v>
      </c>
      <c r="E106" s="22">
        <v>9360</v>
      </c>
      <c r="F106" s="19"/>
      <c r="G106" s="14">
        <f t="shared" si="8"/>
        <v>9360</v>
      </c>
      <c r="H106" s="13"/>
    </row>
    <row r="107" spans="1:8" hidden="1" x14ac:dyDescent="0.25">
      <c r="A107" s="17">
        <v>42490</v>
      </c>
      <c r="B107" s="21" t="s">
        <v>154</v>
      </c>
      <c r="C107" s="13" t="s">
        <v>166</v>
      </c>
      <c r="D107" s="766">
        <v>7166</v>
      </c>
      <c r="E107" s="22">
        <v>42000</v>
      </c>
      <c r="F107" s="19"/>
      <c r="G107" s="14">
        <f t="shared" si="8"/>
        <v>42000</v>
      </c>
      <c r="H107" s="54"/>
    </row>
    <row r="108" spans="1:8" hidden="1" x14ac:dyDescent="0.25">
      <c r="A108" s="17">
        <v>42502</v>
      </c>
      <c r="B108" s="21" t="s">
        <v>673</v>
      </c>
      <c r="C108" s="13" t="s">
        <v>180</v>
      </c>
      <c r="D108" s="766">
        <v>13346</v>
      </c>
      <c r="E108" s="22">
        <v>35250</v>
      </c>
      <c r="F108" s="19"/>
      <c r="G108" s="14">
        <f t="shared" si="8"/>
        <v>35250</v>
      </c>
      <c r="H108" s="11" t="s">
        <v>1211</v>
      </c>
    </row>
    <row r="109" spans="1:8" hidden="1" x14ac:dyDescent="0.25">
      <c r="A109" s="17">
        <v>42502</v>
      </c>
      <c r="B109" s="21" t="s">
        <v>673</v>
      </c>
      <c r="C109" s="13" t="s">
        <v>180</v>
      </c>
      <c r="D109" s="766">
        <v>13311</v>
      </c>
      <c r="E109" s="22">
        <v>169650</v>
      </c>
      <c r="F109" s="19"/>
      <c r="G109" s="14">
        <f t="shared" si="8"/>
        <v>169650</v>
      </c>
      <c r="H109" s="11"/>
    </row>
    <row r="110" spans="1:8" hidden="1" x14ac:dyDescent="0.25">
      <c r="A110" s="17">
        <v>42502</v>
      </c>
      <c r="B110" s="10" t="s">
        <v>1087</v>
      </c>
      <c r="C110" s="13" t="s">
        <v>180</v>
      </c>
      <c r="D110" s="766">
        <v>13406</v>
      </c>
      <c r="E110" s="22">
        <v>49500</v>
      </c>
      <c r="F110" s="19"/>
      <c r="G110" s="14">
        <f t="shared" si="8"/>
        <v>49500</v>
      </c>
      <c r="H110" s="11"/>
    </row>
    <row r="111" spans="1:8" ht="16.5" hidden="1" thickBot="1" x14ac:dyDescent="0.3">
      <c r="A111" s="17">
        <v>42502</v>
      </c>
      <c r="B111" s="21" t="s">
        <v>465</v>
      </c>
      <c r="C111" s="13" t="s">
        <v>180</v>
      </c>
      <c r="D111" s="766" t="s">
        <v>887</v>
      </c>
      <c r="E111" s="22">
        <v>1183000</v>
      </c>
      <c r="F111" s="19"/>
      <c r="G111" s="14">
        <f t="shared" si="8"/>
        <v>1183000</v>
      </c>
      <c r="H111" s="53"/>
    </row>
    <row r="112" spans="1:8" hidden="1" x14ac:dyDescent="0.25">
      <c r="A112" s="17">
        <v>42502</v>
      </c>
      <c r="B112" s="21" t="s">
        <v>465</v>
      </c>
      <c r="C112" s="13" t="s">
        <v>180</v>
      </c>
      <c r="D112" s="766" t="s">
        <v>888</v>
      </c>
      <c r="E112" s="22">
        <v>1342080</v>
      </c>
      <c r="F112" s="19"/>
      <c r="G112" s="14">
        <f t="shared" si="8"/>
        <v>1342080</v>
      </c>
      <c r="H112" s="55"/>
    </row>
    <row r="113" spans="1:8" hidden="1" x14ac:dyDescent="0.25">
      <c r="A113" s="17">
        <v>42502</v>
      </c>
      <c r="B113" s="21" t="s">
        <v>40</v>
      </c>
      <c r="C113" s="13" t="s">
        <v>180</v>
      </c>
      <c r="D113" s="766" t="s">
        <v>889</v>
      </c>
      <c r="E113" s="22">
        <v>217691</v>
      </c>
      <c r="F113" s="19"/>
      <c r="G113" s="14">
        <f t="shared" si="8"/>
        <v>217691</v>
      </c>
      <c r="H113" s="13"/>
    </row>
    <row r="114" spans="1:8" hidden="1" x14ac:dyDescent="0.25">
      <c r="A114" s="17">
        <v>42502</v>
      </c>
      <c r="B114" s="21" t="s">
        <v>40</v>
      </c>
      <c r="C114" s="13" t="s">
        <v>180</v>
      </c>
      <c r="D114" s="766">
        <v>13133</v>
      </c>
      <c r="E114" s="22">
        <v>769500</v>
      </c>
      <c r="F114" s="19"/>
      <c r="G114" s="14">
        <f t="shared" si="8"/>
        <v>769500</v>
      </c>
      <c r="H114" s="13"/>
    </row>
    <row r="115" spans="1:8" hidden="1" x14ac:dyDescent="0.25">
      <c r="A115" s="17">
        <v>42506</v>
      </c>
      <c r="B115" s="21" t="s">
        <v>40</v>
      </c>
      <c r="C115" s="13" t="s">
        <v>180</v>
      </c>
      <c r="D115" s="766"/>
      <c r="E115" s="22"/>
      <c r="F115" s="12">
        <v>285529</v>
      </c>
      <c r="G115" s="14">
        <f t="shared" si="8"/>
        <v>-285529</v>
      </c>
      <c r="H115" s="13"/>
    </row>
    <row r="116" spans="1:8" hidden="1" x14ac:dyDescent="0.25">
      <c r="A116" s="17">
        <v>42506</v>
      </c>
      <c r="B116" s="21" t="s">
        <v>673</v>
      </c>
      <c r="C116" s="13" t="s">
        <v>180</v>
      </c>
      <c r="D116" s="766"/>
      <c r="E116" s="22"/>
      <c r="F116" s="50">
        <v>359790</v>
      </c>
      <c r="G116" s="14">
        <f t="shared" si="8"/>
        <v>-359790</v>
      </c>
      <c r="H116" s="13"/>
    </row>
    <row r="117" spans="1:8" hidden="1" x14ac:dyDescent="0.25">
      <c r="A117" s="17">
        <v>42506</v>
      </c>
      <c r="B117" s="21" t="s">
        <v>129</v>
      </c>
      <c r="C117" s="13" t="s">
        <v>180</v>
      </c>
      <c r="D117" s="766"/>
      <c r="E117" s="22"/>
      <c r="F117" s="50">
        <v>31500</v>
      </c>
      <c r="G117" s="14">
        <f t="shared" si="8"/>
        <v>-31500</v>
      </c>
      <c r="H117" s="13"/>
    </row>
    <row r="118" spans="1:8" hidden="1" x14ac:dyDescent="0.25">
      <c r="A118" s="17">
        <v>42506</v>
      </c>
      <c r="B118" s="10" t="s">
        <v>1087</v>
      </c>
      <c r="C118" s="13" t="s">
        <v>180</v>
      </c>
      <c r="D118" s="766"/>
      <c r="E118" s="22"/>
      <c r="F118" s="50">
        <v>27990</v>
      </c>
      <c r="G118" s="14">
        <f t="shared" si="8"/>
        <v>-27990</v>
      </c>
      <c r="H118" s="13"/>
    </row>
    <row r="119" spans="1:8" hidden="1" x14ac:dyDescent="0.25">
      <c r="A119" s="17">
        <v>42506</v>
      </c>
      <c r="B119" s="21" t="s">
        <v>130</v>
      </c>
      <c r="C119" s="13" t="s">
        <v>180</v>
      </c>
      <c r="D119" s="766"/>
      <c r="E119" s="22"/>
      <c r="F119" s="50">
        <v>260500</v>
      </c>
      <c r="G119" s="14">
        <f t="shared" si="8"/>
        <v>-260500</v>
      </c>
      <c r="H119" s="13" t="s">
        <v>893</v>
      </c>
    </row>
    <row r="120" spans="1:8" hidden="1" x14ac:dyDescent="0.25">
      <c r="A120" s="17">
        <v>42506</v>
      </c>
      <c r="B120" s="21" t="s">
        <v>769</v>
      </c>
      <c r="C120" s="13" t="s">
        <v>180</v>
      </c>
      <c r="D120" s="766"/>
      <c r="E120" s="22"/>
      <c r="F120" s="50">
        <v>79460</v>
      </c>
      <c r="G120" s="14">
        <f t="shared" si="8"/>
        <v>-79460</v>
      </c>
      <c r="H120" s="13" t="s">
        <v>893</v>
      </c>
    </row>
    <row r="121" spans="1:8" hidden="1" x14ac:dyDescent="0.25">
      <c r="A121" s="17">
        <v>42492</v>
      </c>
      <c r="B121" s="21" t="s">
        <v>465</v>
      </c>
      <c r="C121" s="13" t="s">
        <v>161</v>
      </c>
      <c r="D121" s="766">
        <v>1062</v>
      </c>
      <c r="E121" s="22">
        <v>215595</v>
      </c>
      <c r="F121" s="19"/>
      <c r="G121" s="14">
        <f t="shared" si="8"/>
        <v>215595</v>
      </c>
      <c r="H121" s="13" t="s">
        <v>893</v>
      </c>
    </row>
    <row r="122" spans="1:8" hidden="1" x14ac:dyDescent="0.25">
      <c r="A122" s="17">
        <v>42504</v>
      </c>
      <c r="B122" s="21" t="s">
        <v>40</v>
      </c>
      <c r="C122" s="13" t="s">
        <v>161</v>
      </c>
      <c r="D122" s="766">
        <v>1113</v>
      </c>
      <c r="E122" s="22">
        <v>150603</v>
      </c>
      <c r="F122" s="19"/>
      <c r="G122" s="14">
        <f t="shared" si="8"/>
        <v>150603</v>
      </c>
      <c r="H122" s="13"/>
    </row>
    <row r="123" spans="1:8" hidden="1" x14ac:dyDescent="0.25">
      <c r="A123" s="17">
        <v>42500</v>
      </c>
      <c r="B123" s="21" t="s">
        <v>154</v>
      </c>
      <c r="C123" s="13" t="s">
        <v>166</v>
      </c>
      <c r="D123" s="766">
        <v>7233</v>
      </c>
      <c r="E123" s="22">
        <v>28800</v>
      </c>
      <c r="F123" s="19"/>
      <c r="G123" s="14">
        <f t="shared" si="8"/>
        <v>28800</v>
      </c>
      <c r="H123" s="13"/>
    </row>
    <row r="124" spans="1:8" hidden="1" x14ac:dyDescent="0.25">
      <c r="A124" s="17">
        <v>42492</v>
      </c>
      <c r="B124" s="21" t="s">
        <v>129</v>
      </c>
      <c r="C124" s="13" t="s">
        <v>166</v>
      </c>
      <c r="D124" s="766">
        <v>7178</v>
      </c>
      <c r="E124" s="22">
        <v>20850</v>
      </c>
      <c r="F124" s="19"/>
      <c r="G124" s="14">
        <f t="shared" si="8"/>
        <v>20850</v>
      </c>
      <c r="H124" s="13"/>
    </row>
    <row r="125" spans="1:8" hidden="1" x14ac:dyDescent="0.25">
      <c r="A125" s="17">
        <v>42503</v>
      </c>
      <c r="B125" s="21" t="s">
        <v>154</v>
      </c>
      <c r="C125" s="13" t="s">
        <v>166</v>
      </c>
      <c r="D125" s="766">
        <v>7258</v>
      </c>
      <c r="E125" s="22">
        <v>32800</v>
      </c>
      <c r="F125" s="19"/>
      <c r="G125" s="14">
        <f t="shared" si="8"/>
        <v>32800</v>
      </c>
      <c r="H125" s="13"/>
    </row>
    <row r="126" spans="1:8" hidden="1" x14ac:dyDescent="0.25">
      <c r="A126" s="17">
        <v>42503</v>
      </c>
      <c r="B126" s="21" t="s">
        <v>154</v>
      </c>
      <c r="C126" s="13" t="s">
        <v>166</v>
      </c>
      <c r="D126" s="766">
        <v>11729</v>
      </c>
      <c r="E126" s="22">
        <v>2200</v>
      </c>
      <c r="F126" s="19"/>
      <c r="G126" s="14">
        <f t="shared" si="8"/>
        <v>2200</v>
      </c>
      <c r="H126" s="13"/>
    </row>
    <row r="127" spans="1:8" hidden="1" x14ac:dyDescent="0.25">
      <c r="A127" s="17">
        <v>42474</v>
      </c>
      <c r="B127" s="21" t="s">
        <v>40</v>
      </c>
      <c r="C127" s="13" t="s">
        <v>164</v>
      </c>
      <c r="D127" s="766">
        <v>9830</v>
      </c>
      <c r="E127" s="22">
        <v>456</v>
      </c>
      <c r="F127" s="19"/>
      <c r="G127" s="14">
        <f t="shared" si="8"/>
        <v>456</v>
      </c>
      <c r="H127" s="13"/>
    </row>
    <row r="128" spans="1:8" hidden="1" x14ac:dyDescent="0.25">
      <c r="A128" s="17">
        <v>42476</v>
      </c>
      <c r="B128" s="21" t="s">
        <v>40</v>
      </c>
      <c r="C128" s="13" t="s">
        <v>164</v>
      </c>
      <c r="D128" s="766">
        <v>10514</v>
      </c>
      <c r="E128" s="22">
        <v>18825</v>
      </c>
      <c r="F128" s="19"/>
      <c r="G128" s="14">
        <f t="shared" si="8"/>
        <v>18825</v>
      </c>
      <c r="H128" s="13"/>
    </row>
    <row r="129" spans="1:8" hidden="1" x14ac:dyDescent="0.25">
      <c r="A129" s="17">
        <v>42499</v>
      </c>
      <c r="B129" s="21" t="s">
        <v>40</v>
      </c>
      <c r="C129" s="13" t="s">
        <v>164</v>
      </c>
      <c r="D129" s="766">
        <v>10376</v>
      </c>
      <c r="E129" s="22">
        <v>6578</v>
      </c>
      <c r="F129" s="19"/>
      <c r="G129" s="14">
        <f t="shared" si="8"/>
        <v>6578</v>
      </c>
      <c r="H129" s="13"/>
    </row>
    <row r="130" spans="1:8" hidden="1" x14ac:dyDescent="0.25">
      <c r="A130" s="17">
        <v>42520</v>
      </c>
      <c r="B130" s="21" t="s">
        <v>36</v>
      </c>
      <c r="C130" s="13" t="s">
        <v>166</v>
      </c>
      <c r="D130" s="766"/>
      <c r="E130" s="22"/>
      <c r="F130" s="19">
        <v>9360</v>
      </c>
      <c r="G130" s="14">
        <f t="shared" si="8"/>
        <v>-9360</v>
      </c>
      <c r="H130" s="13"/>
    </row>
    <row r="131" spans="1:8" hidden="1" x14ac:dyDescent="0.25">
      <c r="A131" s="17">
        <v>42520</v>
      </c>
      <c r="B131" s="21" t="s">
        <v>129</v>
      </c>
      <c r="C131" s="13" t="s">
        <v>166</v>
      </c>
      <c r="D131" s="766"/>
      <c r="E131" s="22"/>
      <c r="F131" s="19">
        <v>41050</v>
      </c>
      <c r="G131" s="14">
        <f t="shared" si="8"/>
        <v>-41050</v>
      </c>
      <c r="H131" s="13"/>
    </row>
    <row r="132" spans="1:8" hidden="1" x14ac:dyDescent="0.25">
      <c r="A132" s="17">
        <v>42520</v>
      </c>
      <c r="B132" s="21" t="s">
        <v>1206</v>
      </c>
      <c r="C132" s="13" t="s">
        <v>166</v>
      </c>
      <c r="D132" s="766"/>
      <c r="E132" s="22"/>
      <c r="F132" s="19">
        <v>149590</v>
      </c>
      <c r="G132" s="14">
        <f t="shared" si="8"/>
        <v>-149590</v>
      </c>
      <c r="H132" s="13"/>
    </row>
    <row r="133" spans="1:8" hidden="1" x14ac:dyDescent="0.25">
      <c r="A133" s="17">
        <v>42515</v>
      </c>
      <c r="B133" s="21" t="s">
        <v>40</v>
      </c>
      <c r="C133" s="13" t="s">
        <v>166</v>
      </c>
      <c r="D133" s="766">
        <v>7322</v>
      </c>
      <c r="E133" s="22">
        <v>33900</v>
      </c>
      <c r="F133" s="19"/>
      <c r="G133" s="14">
        <f t="shared" si="8"/>
        <v>33900</v>
      </c>
      <c r="H133" s="13"/>
    </row>
    <row r="134" spans="1:8" hidden="1" x14ac:dyDescent="0.25">
      <c r="A134" s="17">
        <v>42521</v>
      </c>
      <c r="B134" s="21" t="s">
        <v>40</v>
      </c>
      <c r="C134" s="13" t="s">
        <v>169</v>
      </c>
      <c r="D134" s="766">
        <v>285</v>
      </c>
      <c r="E134" s="22">
        <v>12848</v>
      </c>
      <c r="F134" s="19"/>
      <c r="G134" s="14">
        <f t="shared" ref="G134:G179" si="9">E134-F134</f>
        <v>12848</v>
      </c>
      <c r="H134" s="13"/>
    </row>
    <row r="135" spans="1:8" hidden="1" x14ac:dyDescent="0.25">
      <c r="A135" s="17">
        <v>42530</v>
      </c>
      <c r="B135" s="21" t="s">
        <v>40</v>
      </c>
      <c r="C135" s="13" t="s">
        <v>166</v>
      </c>
      <c r="D135" s="766" t="s">
        <v>954</v>
      </c>
      <c r="E135" s="22"/>
      <c r="F135" s="19">
        <v>45600</v>
      </c>
      <c r="G135" s="14">
        <f t="shared" si="9"/>
        <v>-45600</v>
      </c>
      <c r="H135" s="35"/>
    </row>
    <row r="136" spans="1:8" hidden="1" x14ac:dyDescent="0.25">
      <c r="A136" s="17">
        <v>42530</v>
      </c>
      <c r="B136" s="21" t="s">
        <v>1206</v>
      </c>
      <c r="C136" s="13" t="s">
        <v>166</v>
      </c>
      <c r="D136" s="766" t="s">
        <v>954</v>
      </c>
      <c r="E136" s="22"/>
      <c r="F136" s="19">
        <v>24400</v>
      </c>
      <c r="G136" s="14">
        <f t="shared" si="9"/>
        <v>-24400</v>
      </c>
      <c r="H136" s="7" t="s">
        <v>955</v>
      </c>
    </row>
    <row r="137" spans="1:8" hidden="1" x14ac:dyDescent="0.25">
      <c r="A137" s="17">
        <v>42530</v>
      </c>
      <c r="B137" s="21" t="s">
        <v>1206</v>
      </c>
      <c r="C137" s="13" t="s">
        <v>166</v>
      </c>
      <c r="D137" s="766" t="s">
        <v>954</v>
      </c>
      <c r="E137" s="22"/>
      <c r="F137" s="19">
        <v>30000</v>
      </c>
      <c r="G137" s="14">
        <f t="shared" si="9"/>
        <v>-30000</v>
      </c>
    </row>
    <row r="138" spans="1:8" hidden="1" x14ac:dyDescent="0.25">
      <c r="A138" s="17">
        <v>42513</v>
      </c>
      <c r="B138" s="21" t="s">
        <v>769</v>
      </c>
      <c r="C138" s="13" t="s">
        <v>166</v>
      </c>
      <c r="D138" s="766">
        <v>7302</v>
      </c>
      <c r="E138" s="22">
        <v>34550</v>
      </c>
      <c r="F138" s="19"/>
      <c r="G138" s="14">
        <f t="shared" si="9"/>
        <v>34550</v>
      </c>
    </row>
    <row r="139" spans="1:8" hidden="1" x14ac:dyDescent="0.25">
      <c r="A139" s="17">
        <v>42513</v>
      </c>
      <c r="B139" s="21" t="s">
        <v>154</v>
      </c>
      <c r="C139" s="13" t="s">
        <v>166</v>
      </c>
      <c r="D139" s="766">
        <v>7306</v>
      </c>
      <c r="E139" s="22">
        <v>32800</v>
      </c>
      <c r="F139" s="19"/>
      <c r="G139" s="14">
        <f t="shared" si="9"/>
        <v>32800</v>
      </c>
    </row>
    <row r="140" spans="1:8" hidden="1" x14ac:dyDescent="0.25">
      <c r="A140" s="17">
        <v>42521</v>
      </c>
      <c r="B140" s="21" t="s">
        <v>769</v>
      </c>
      <c r="C140" s="13" t="s">
        <v>166</v>
      </c>
      <c r="D140" s="766">
        <v>7360</v>
      </c>
      <c r="E140" s="22">
        <v>22650</v>
      </c>
      <c r="F140" s="19"/>
      <c r="G140" s="14">
        <f t="shared" si="9"/>
        <v>22650</v>
      </c>
    </row>
    <row r="141" spans="1:8" hidden="1" x14ac:dyDescent="0.25">
      <c r="A141" s="17">
        <v>42520</v>
      </c>
      <c r="B141" s="21" t="s">
        <v>40</v>
      </c>
      <c r="C141" s="13" t="s">
        <v>166</v>
      </c>
      <c r="D141" s="766">
        <v>11882</v>
      </c>
      <c r="E141" s="22">
        <v>3300</v>
      </c>
      <c r="F141" s="19"/>
      <c r="G141" s="14">
        <f t="shared" si="9"/>
        <v>3300</v>
      </c>
    </row>
    <row r="142" spans="1:8" hidden="1" x14ac:dyDescent="0.25">
      <c r="A142" s="17">
        <v>42514</v>
      </c>
      <c r="B142" s="21" t="s">
        <v>40</v>
      </c>
      <c r="C142" s="13" t="s">
        <v>161</v>
      </c>
      <c r="D142" s="766">
        <v>1143</v>
      </c>
      <c r="E142" s="22">
        <v>32204</v>
      </c>
      <c r="F142" s="19"/>
      <c r="G142" s="14">
        <f t="shared" si="9"/>
        <v>32204</v>
      </c>
    </row>
    <row r="143" spans="1:8" hidden="1" x14ac:dyDescent="0.25">
      <c r="A143" s="17">
        <v>42527</v>
      </c>
      <c r="B143" s="21" t="s">
        <v>769</v>
      </c>
      <c r="C143" s="13" t="s">
        <v>166</v>
      </c>
      <c r="D143" s="766">
        <v>7393</v>
      </c>
      <c r="E143" s="22">
        <v>7100</v>
      </c>
      <c r="F143" s="19"/>
      <c r="G143" s="14">
        <f t="shared" si="9"/>
        <v>7100</v>
      </c>
    </row>
    <row r="144" spans="1:8" hidden="1" x14ac:dyDescent="0.25">
      <c r="A144" s="17">
        <v>42527</v>
      </c>
      <c r="B144" s="21" t="s">
        <v>769</v>
      </c>
      <c r="C144" s="13" t="s">
        <v>166</v>
      </c>
      <c r="D144" s="766">
        <v>11923</v>
      </c>
      <c r="E144" s="22">
        <v>3300</v>
      </c>
      <c r="F144" s="19"/>
      <c r="G144" s="14">
        <f t="shared" si="9"/>
        <v>3300</v>
      </c>
    </row>
    <row r="145" spans="1:7" hidden="1" x14ac:dyDescent="0.25">
      <c r="A145" s="17">
        <v>42529</v>
      </c>
      <c r="B145" s="21" t="s">
        <v>769</v>
      </c>
      <c r="C145" s="13" t="s">
        <v>166</v>
      </c>
      <c r="D145" s="766">
        <v>11932</v>
      </c>
      <c r="E145" s="22">
        <v>9000</v>
      </c>
      <c r="F145" s="19"/>
      <c r="G145" s="14">
        <f t="shared" si="9"/>
        <v>9000</v>
      </c>
    </row>
    <row r="146" spans="1:7" hidden="1" x14ac:dyDescent="0.25">
      <c r="A146" s="17">
        <v>42532</v>
      </c>
      <c r="B146" s="10" t="s">
        <v>40</v>
      </c>
      <c r="C146" s="11" t="s">
        <v>166</v>
      </c>
      <c r="D146" s="768">
        <v>11949</v>
      </c>
      <c r="E146" s="8">
        <v>18000</v>
      </c>
      <c r="G146" s="6">
        <f t="shared" si="9"/>
        <v>18000</v>
      </c>
    </row>
    <row r="147" spans="1:7" hidden="1" x14ac:dyDescent="0.25">
      <c r="A147" s="17">
        <v>42537</v>
      </c>
      <c r="B147" s="10" t="s">
        <v>40</v>
      </c>
      <c r="C147" s="11" t="s">
        <v>166</v>
      </c>
      <c r="D147" s="768">
        <v>7479</v>
      </c>
      <c r="E147" s="8">
        <v>21800</v>
      </c>
      <c r="G147" s="6">
        <f t="shared" si="9"/>
        <v>21800</v>
      </c>
    </row>
    <row r="148" spans="1:7" hidden="1" x14ac:dyDescent="0.25">
      <c r="A148" s="17">
        <v>42548</v>
      </c>
      <c r="B148" s="10" t="s">
        <v>40</v>
      </c>
      <c r="C148" s="11" t="s">
        <v>166</v>
      </c>
      <c r="D148" s="768">
        <v>7558</v>
      </c>
      <c r="E148" s="8">
        <v>16800</v>
      </c>
      <c r="G148" s="6">
        <f t="shared" si="9"/>
        <v>16800</v>
      </c>
    </row>
    <row r="149" spans="1:7" hidden="1" x14ac:dyDescent="0.25">
      <c r="A149" s="17">
        <v>42551</v>
      </c>
      <c r="B149" s="21" t="s">
        <v>130</v>
      </c>
      <c r="C149" s="11" t="s">
        <v>169</v>
      </c>
      <c r="F149" s="9">
        <v>23060</v>
      </c>
      <c r="G149" s="6">
        <f t="shared" si="9"/>
        <v>-23060</v>
      </c>
    </row>
    <row r="150" spans="1:7" hidden="1" x14ac:dyDescent="0.25">
      <c r="A150" s="17">
        <v>42551</v>
      </c>
      <c r="B150" s="10" t="s">
        <v>40</v>
      </c>
      <c r="C150" s="11" t="s">
        <v>169</v>
      </c>
      <c r="F150" s="9">
        <v>26940</v>
      </c>
      <c r="G150" s="6">
        <f t="shared" si="9"/>
        <v>-26940</v>
      </c>
    </row>
    <row r="151" spans="1:7" hidden="1" x14ac:dyDescent="0.25">
      <c r="A151" s="17">
        <v>42550</v>
      </c>
      <c r="B151" s="10" t="s">
        <v>963</v>
      </c>
      <c r="C151" s="11" t="s">
        <v>166</v>
      </c>
      <c r="D151" s="768">
        <v>7565</v>
      </c>
      <c r="E151" s="8">
        <v>60850</v>
      </c>
      <c r="G151" s="6">
        <f t="shared" si="9"/>
        <v>60850</v>
      </c>
    </row>
    <row r="152" spans="1:7" hidden="1" x14ac:dyDescent="0.25">
      <c r="A152" s="17">
        <v>42541</v>
      </c>
      <c r="B152" s="10" t="s">
        <v>40</v>
      </c>
      <c r="C152" s="11" t="s">
        <v>161</v>
      </c>
      <c r="D152" s="768">
        <v>1211</v>
      </c>
      <c r="E152" s="8">
        <v>40717</v>
      </c>
      <c r="G152" s="6">
        <f t="shared" si="9"/>
        <v>40717</v>
      </c>
    </row>
    <row r="153" spans="1:7" hidden="1" x14ac:dyDescent="0.25">
      <c r="A153" s="17">
        <v>42553</v>
      </c>
      <c r="B153" s="10" t="s">
        <v>1087</v>
      </c>
      <c r="C153" s="11" t="s">
        <v>161</v>
      </c>
      <c r="D153" s="768">
        <v>6</v>
      </c>
      <c r="E153" s="8">
        <v>11240</v>
      </c>
      <c r="G153" s="6">
        <f t="shared" si="9"/>
        <v>11240</v>
      </c>
    </row>
    <row r="154" spans="1:7" hidden="1" x14ac:dyDescent="0.25">
      <c r="A154" s="17">
        <v>42564</v>
      </c>
      <c r="B154" s="10" t="s">
        <v>40</v>
      </c>
      <c r="C154" s="11" t="s">
        <v>166</v>
      </c>
      <c r="D154" s="768">
        <v>7586</v>
      </c>
      <c r="E154" s="8">
        <v>13550</v>
      </c>
      <c r="G154" s="6">
        <f t="shared" si="9"/>
        <v>13550</v>
      </c>
    </row>
    <row r="155" spans="1:7" hidden="1" x14ac:dyDescent="0.25">
      <c r="A155" s="17">
        <v>42569</v>
      </c>
      <c r="B155" s="10" t="s">
        <v>40</v>
      </c>
      <c r="C155" s="11" t="s">
        <v>161</v>
      </c>
      <c r="D155" s="768">
        <v>23</v>
      </c>
      <c r="E155" s="8">
        <v>124609</v>
      </c>
      <c r="G155" s="6">
        <f t="shared" si="9"/>
        <v>124609</v>
      </c>
    </row>
    <row r="156" spans="1:7" hidden="1" x14ac:dyDescent="0.25">
      <c r="A156" s="17">
        <v>42519</v>
      </c>
      <c r="B156" s="21" t="s">
        <v>465</v>
      </c>
      <c r="C156" s="11" t="s">
        <v>180</v>
      </c>
      <c r="D156" s="768">
        <v>7182</v>
      </c>
      <c r="E156" s="8">
        <v>375580</v>
      </c>
      <c r="G156" s="6">
        <f t="shared" si="9"/>
        <v>375580</v>
      </c>
    </row>
    <row r="157" spans="1:7" hidden="1" x14ac:dyDescent="0.25">
      <c r="A157" s="17">
        <v>42527</v>
      </c>
      <c r="B157" s="21" t="s">
        <v>465</v>
      </c>
      <c r="C157" s="11" t="s">
        <v>180</v>
      </c>
      <c r="D157" s="768">
        <v>7197</v>
      </c>
      <c r="E157" s="8">
        <v>10236</v>
      </c>
      <c r="G157" s="6">
        <f t="shared" si="9"/>
        <v>10236</v>
      </c>
    </row>
    <row r="158" spans="1:7" hidden="1" x14ac:dyDescent="0.25">
      <c r="A158" s="17">
        <v>42502</v>
      </c>
      <c r="B158" s="10" t="s">
        <v>673</v>
      </c>
      <c r="C158" s="11" t="s">
        <v>180</v>
      </c>
      <c r="D158" s="768">
        <v>7150</v>
      </c>
      <c r="E158" s="8">
        <v>15000</v>
      </c>
      <c r="G158" s="6">
        <f t="shared" si="9"/>
        <v>15000</v>
      </c>
    </row>
    <row r="159" spans="1:7" hidden="1" x14ac:dyDescent="0.25">
      <c r="A159" s="17">
        <v>42502</v>
      </c>
      <c r="B159" s="10" t="s">
        <v>673</v>
      </c>
      <c r="C159" s="11" t="s">
        <v>180</v>
      </c>
      <c r="D159" s="768">
        <v>7148</v>
      </c>
      <c r="E159" s="8">
        <v>344790</v>
      </c>
      <c r="G159" s="6">
        <f t="shared" si="9"/>
        <v>344790</v>
      </c>
    </row>
    <row r="160" spans="1:7" hidden="1" x14ac:dyDescent="0.25">
      <c r="A160" s="17">
        <v>42502</v>
      </c>
      <c r="B160" s="10" t="s">
        <v>129</v>
      </c>
      <c r="C160" s="11" t="s">
        <v>180</v>
      </c>
      <c r="D160" s="768">
        <v>7146</v>
      </c>
      <c r="E160" s="8">
        <v>31500</v>
      </c>
      <c r="G160" s="6">
        <f t="shared" si="9"/>
        <v>31500</v>
      </c>
    </row>
    <row r="161" spans="1:8" hidden="1" x14ac:dyDescent="0.25">
      <c r="A161" s="17">
        <v>42502</v>
      </c>
      <c r="B161" s="10" t="s">
        <v>1087</v>
      </c>
      <c r="C161" s="11" t="s">
        <v>180</v>
      </c>
      <c r="D161" s="768">
        <v>7145</v>
      </c>
      <c r="E161" s="8">
        <v>27990</v>
      </c>
      <c r="G161" s="6">
        <f t="shared" si="9"/>
        <v>27990</v>
      </c>
    </row>
    <row r="162" spans="1:8" hidden="1" x14ac:dyDescent="0.25">
      <c r="A162" s="17">
        <v>42502</v>
      </c>
      <c r="B162" s="10" t="s">
        <v>40</v>
      </c>
      <c r="C162" s="11" t="s">
        <v>180</v>
      </c>
      <c r="D162" s="768">
        <v>7144</v>
      </c>
      <c r="E162" s="8">
        <v>56100</v>
      </c>
      <c r="G162" s="6">
        <f t="shared" si="9"/>
        <v>56100</v>
      </c>
    </row>
    <row r="163" spans="1:8" hidden="1" x14ac:dyDescent="0.25">
      <c r="A163" s="17">
        <v>42502</v>
      </c>
      <c r="B163" s="10" t="s">
        <v>40</v>
      </c>
      <c r="C163" s="11" t="s">
        <v>180</v>
      </c>
      <c r="D163" s="768">
        <v>7143</v>
      </c>
      <c r="E163" s="8">
        <v>23018</v>
      </c>
      <c r="G163" s="6">
        <f t="shared" si="9"/>
        <v>23018</v>
      </c>
    </row>
    <row r="164" spans="1:8" hidden="1" x14ac:dyDescent="0.25">
      <c r="A164" s="17">
        <v>42502</v>
      </c>
      <c r="B164" s="10" t="s">
        <v>40</v>
      </c>
      <c r="C164" s="11" t="s">
        <v>180</v>
      </c>
      <c r="D164" s="768">
        <v>7142</v>
      </c>
      <c r="E164" s="8">
        <v>120000</v>
      </c>
      <c r="G164" s="6">
        <f t="shared" si="9"/>
        <v>120000</v>
      </c>
    </row>
    <row r="165" spans="1:8" ht="15.75" hidden="1" customHeight="1" x14ac:dyDescent="0.25">
      <c r="A165" s="17">
        <v>42502</v>
      </c>
      <c r="B165" s="10" t="s">
        <v>40</v>
      </c>
      <c r="C165" s="11" t="s">
        <v>180</v>
      </c>
      <c r="D165" s="768">
        <v>7141</v>
      </c>
      <c r="E165" s="8">
        <v>80475</v>
      </c>
      <c r="G165" s="6">
        <f t="shared" si="9"/>
        <v>80475</v>
      </c>
    </row>
    <row r="166" spans="1:8" ht="15.75" hidden="1" customHeight="1" x14ac:dyDescent="0.25">
      <c r="A166" s="17">
        <v>42502</v>
      </c>
      <c r="B166" s="10" t="s">
        <v>769</v>
      </c>
      <c r="C166" s="11" t="s">
        <v>180</v>
      </c>
      <c r="D166" s="768">
        <v>7140</v>
      </c>
      <c r="E166" s="8">
        <v>79460</v>
      </c>
      <c r="G166" s="6">
        <f t="shared" si="9"/>
        <v>79460</v>
      </c>
    </row>
    <row r="167" spans="1:8" ht="15.75" hidden="1" customHeight="1" x14ac:dyDescent="0.25">
      <c r="A167" s="17">
        <v>42502</v>
      </c>
      <c r="B167" s="21" t="s">
        <v>130</v>
      </c>
      <c r="C167" s="11" t="s">
        <v>180</v>
      </c>
      <c r="D167" s="768">
        <v>7139</v>
      </c>
      <c r="E167" s="8">
        <v>260500</v>
      </c>
      <c r="G167" s="6">
        <f t="shared" si="9"/>
        <v>260500</v>
      </c>
    </row>
    <row r="168" spans="1:8" ht="15.75" hidden="1" customHeight="1" x14ac:dyDescent="0.25">
      <c r="A168" s="17">
        <v>42502</v>
      </c>
      <c r="B168" s="10" t="s">
        <v>40</v>
      </c>
      <c r="C168" s="11" t="s">
        <v>180</v>
      </c>
      <c r="D168" s="768">
        <v>7137</v>
      </c>
      <c r="E168" s="8">
        <v>5936</v>
      </c>
      <c r="G168" s="6">
        <f t="shared" si="9"/>
        <v>5936</v>
      </c>
    </row>
    <row r="169" spans="1:8" hidden="1" x14ac:dyDescent="0.25">
      <c r="A169" s="17">
        <v>42592</v>
      </c>
      <c r="B169" s="21" t="s">
        <v>465</v>
      </c>
      <c r="C169" s="11" t="s">
        <v>180</v>
      </c>
      <c r="F169" s="9">
        <v>2200000</v>
      </c>
      <c r="G169" s="6">
        <f t="shared" si="9"/>
        <v>-2200000</v>
      </c>
      <c r="H169" s="7" t="s">
        <v>1214</v>
      </c>
    </row>
    <row r="170" spans="1:8" ht="16.5" hidden="1" thickBot="1" x14ac:dyDescent="0.3">
      <c r="A170" s="17">
        <v>42594</v>
      </c>
      <c r="B170" s="21" t="s">
        <v>465</v>
      </c>
      <c r="C170" s="11" t="s">
        <v>180</v>
      </c>
      <c r="F170" s="9">
        <v>500000</v>
      </c>
      <c r="G170" s="6">
        <f t="shared" si="9"/>
        <v>-500000</v>
      </c>
      <c r="H170" s="87" t="s">
        <v>1212</v>
      </c>
    </row>
    <row r="171" spans="1:8" ht="16.5" hidden="1" thickBot="1" x14ac:dyDescent="0.3">
      <c r="A171" s="17">
        <v>42594</v>
      </c>
      <c r="B171" s="10" t="s">
        <v>40</v>
      </c>
      <c r="C171" s="11" t="s">
        <v>180</v>
      </c>
      <c r="F171" s="9">
        <v>1022522</v>
      </c>
      <c r="G171" s="6">
        <f t="shared" si="9"/>
        <v>-1022522</v>
      </c>
      <c r="H171" s="87" t="s">
        <v>1213</v>
      </c>
    </row>
    <row r="172" spans="1:8" ht="16.5" hidden="1" customHeight="1" x14ac:dyDescent="0.25">
      <c r="A172" s="17">
        <v>42594</v>
      </c>
      <c r="B172" s="10" t="s">
        <v>673</v>
      </c>
      <c r="C172" s="11" t="s">
        <v>169</v>
      </c>
      <c r="D172" s="768">
        <v>48</v>
      </c>
      <c r="E172" s="8">
        <v>65244</v>
      </c>
      <c r="G172" s="6">
        <f t="shared" si="9"/>
        <v>65244</v>
      </c>
    </row>
    <row r="173" spans="1:8" hidden="1" x14ac:dyDescent="0.25">
      <c r="A173" s="17">
        <v>42595</v>
      </c>
      <c r="B173" s="10" t="s">
        <v>1203</v>
      </c>
      <c r="C173" s="11" t="s">
        <v>166</v>
      </c>
      <c r="D173" s="768">
        <v>7698</v>
      </c>
      <c r="E173" s="8">
        <v>39400</v>
      </c>
      <c r="G173" s="6">
        <f t="shared" si="9"/>
        <v>39400</v>
      </c>
    </row>
    <row r="174" spans="1:8" ht="23.25" hidden="1" x14ac:dyDescent="0.25">
      <c r="A174" s="17">
        <v>42595</v>
      </c>
      <c r="B174" s="10" t="s">
        <v>130</v>
      </c>
      <c r="C174" s="11" t="s">
        <v>161</v>
      </c>
      <c r="F174" s="9">
        <v>96534</v>
      </c>
      <c r="G174" s="6">
        <f t="shared" si="9"/>
        <v>-96534</v>
      </c>
      <c r="H174" s="84" t="s">
        <v>1205</v>
      </c>
    </row>
    <row r="175" spans="1:8" ht="23.25" hidden="1" x14ac:dyDescent="0.25">
      <c r="A175" s="17">
        <v>42595</v>
      </c>
      <c r="B175" s="51" t="s">
        <v>129</v>
      </c>
      <c r="C175" s="11" t="s">
        <v>161</v>
      </c>
      <c r="F175" s="9">
        <v>5996</v>
      </c>
      <c r="G175" s="6">
        <f t="shared" si="9"/>
        <v>-5996</v>
      </c>
      <c r="H175" s="85"/>
    </row>
    <row r="176" spans="1:8" ht="23.25" hidden="1" x14ac:dyDescent="0.25">
      <c r="A176" s="17">
        <v>42595</v>
      </c>
      <c r="B176" s="21" t="s">
        <v>465</v>
      </c>
      <c r="C176" s="11" t="s">
        <v>161</v>
      </c>
      <c r="F176" s="9">
        <f>97470+157187</f>
        <v>254657</v>
      </c>
      <c r="G176" s="6">
        <f t="shared" si="9"/>
        <v>-254657</v>
      </c>
      <c r="H176" s="85"/>
    </row>
    <row r="177" spans="1:8" ht="23.25" hidden="1" x14ac:dyDescent="0.25">
      <c r="A177" s="17">
        <v>42595</v>
      </c>
      <c r="B177" s="10" t="s">
        <v>40</v>
      </c>
      <c r="C177" s="11" t="s">
        <v>161</v>
      </c>
      <c r="F177" s="9">
        <f>200000-157187</f>
        <v>42813</v>
      </c>
      <c r="G177" s="6">
        <f t="shared" si="9"/>
        <v>-42813</v>
      </c>
      <c r="H177" s="86"/>
    </row>
    <row r="178" spans="1:8" hidden="1" x14ac:dyDescent="0.25">
      <c r="A178" s="17">
        <v>42551</v>
      </c>
      <c r="B178" s="10" t="s">
        <v>769</v>
      </c>
      <c r="C178" s="11" t="s">
        <v>166</v>
      </c>
      <c r="E178" s="8">
        <v>5040</v>
      </c>
      <c r="G178" s="6">
        <f t="shared" si="9"/>
        <v>5040</v>
      </c>
    </row>
    <row r="179" spans="1:8" hidden="1" x14ac:dyDescent="0.25">
      <c r="A179" s="17">
        <v>42553</v>
      </c>
      <c r="B179" s="10" t="s">
        <v>395</v>
      </c>
      <c r="C179" s="11" t="s">
        <v>164</v>
      </c>
      <c r="E179" s="8">
        <v>50141</v>
      </c>
      <c r="G179" s="6">
        <f t="shared" si="9"/>
        <v>50141</v>
      </c>
    </row>
    <row r="180" spans="1:8" hidden="1" x14ac:dyDescent="0.25">
      <c r="A180" s="17">
        <v>42562</v>
      </c>
      <c r="B180" s="10" t="s">
        <v>395</v>
      </c>
      <c r="C180" s="11" t="s">
        <v>164</v>
      </c>
      <c r="E180" s="8">
        <v>1000</v>
      </c>
      <c r="G180" s="6">
        <f t="shared" ref="G180:G312" si="10">E180-F180</f>
        <v>1000</v>
      </c>
    </row>
    <row r="181" spans="1:8" hidden="1" x14ac:dyDescent="0.25">
      <c r="A181" s="17">
        <v>42566</v>
      </c>
      <c r="B181" s="10" t="s">
        <v>769</v>
      </c>
      <c r="C181" s="11" t="s">
        <v>164</v>
      </c>
      <c r="E181" s="8">
        <v>2373</v>
      </c>
      <c r="G181" s="6">
        <f t="shared" si="10"/>
        <v>2373</v>
      </c>
    </row>
    <row r="182" spans="1:8" hidden="1" x14ac:dyDescent="0.25">
      <c r="A182" s="17">
        <v>42567</v>
      </c>
      <c r="B182" s="10" t="s">
        <v>769</v>
      </c>
      <c r="C182" s="11" t="s">
        <v>164</v>
      </c>
      <c r="E182" s="8">
        <v>2705</v>
      </c>
      <c r="G182" s="6">
        <f t="shared" si="10"/>
        <v>2705</v>
      </c>
    </row>
    <row r="183" spans="1:8" hidden="1" x14ac:dyDescent="0.25">
      <c r="A183" s="17">
        <v>42584</v>
      </c>
      <c r="B183" s="10" t="s">
        <v>769</v>
      </c>
      <c r="C183" s="11" t="s">
        <v>164</v>
      </c>
      <c r="E183" s="8">
        <v>1482</v>
      </c>
      <c r="G183" s="6">
        <f t="shared" si="10"/>
        <v>1482</v>
      </c>
    </row>
    <row r="184" spans="1:8" hidden="1" x14ac:dyDescent="0.25">
      <c r="A184" s="17">
        <v>42584</v>
      </c>
      <c r="B184" s="10" t="s">
        <v>769</v>
      </c>
      <c r="C184" s="11" t="s">
        <v>164</v>
      </c>
      <c r="E184" s="8">
        <v>8205</v>
      </c>
      <c r="G184" s="6">
        <f t="shared" si="10"/>
        <v>8205</v>
      </c>
    </row>
    <row r="185" spans="1:8" hidden="1" x14ac:dyDescent="0.25">
      <c r="A185" s="17">
        <v>42601</v>
      </c>
      <c r="B185" s="10" t="s">
        <v>1203</v>
      </c>
      <c r="C185" s="11" t="s">
        <v>166</v>
      </c>
      <c r="D185" s="768">
        <v>7767</v>
      </c>
      <c r="E185" s="8">
        <v>19950</v>
      </c>
      <c r="G185" s="6">
        <f t="shared" si="10"/>
        <v>19950</v>
      </c>
    </row>
    <row r="186" spans="1:8" hidden="1" x14ac:dyDescent="0.25">
      <c r="A186" s="17">
        <v>42590</v>
      </c>
      <c r="B186" s="10" t="s">
        <v>769</v>
      </c>
      <c r="C186" s="11" t="s">
        <v>164</v>
      </c>
      <c r="D186" s="768">
        <v>1617</v>
      </c>
      <c r="E186" s="8">
        <v>2460</v>
      </c>
      <c r="G186" s="6">
        <f t="shared" si="10"/>
        <v>2460</v>
      </c>
    </row>
    <row r="187" spans="1:8" hidden="1" x14ac:dyDescent="0.25">
      <c r="A187" s="17">
        <v>42597</v>
      </c>
      <c r="B187" s="10" t="s">
        <v>40</v>
      </c>
      <c r="C187" s="11" t="s">
        <v>164</v>
      </c>
      <c r="D187" s="768">
        <v>1617</v>
      </c>
      <c r="E187" s="8">
        <v>6636</v>
      </c>
      <c r="G187" s="6">
        <f t="shared" si="10"/>
        <v>6636</v>
      </c>
    </row>
    <row r="188" spans="1:8" hidden="1" x14ac:dyDescent="0.25">
      <c r="A188" s="17">
        <v>42594</v>
      </c>
      <c r="B188" s="10" t="s">
        <v>40</v>
      </c>
      <c r="C188" s="11" t="s">
        <v>161</v>
      </c>
      <c r="D188" s="768">
        <v>105</v>
      </c>
      <c r="E188" s="8">
        <v>54246</v>
      </c>
      <c r="G188" s="6">
        <f t="shared" si="10"/>
        <v>54246</v>
      </c>
    </row>
    <row r="189" spans="1:8" hidden="1" x14ac:dyDescent="0.25">
      <c r="A189" s="17">
        <v>42584</v>
      </c>
      <c r="B189" s="10" t="s">
        <v>40</v>
      </c>
      <c r="C189" s="11" t="s">
        <v>161</v>
      </c>
      <c r="D189" s="768">
        <v>79</v>
      </c>
      <c r="E189" s="8">
        <v>2607</v>
      </c>
      <c r="G189" s="6">
        <f t="shared" si="10"/>
        <v>2607</v>
      </c>
      <c r="H189" s="81"/>
    </row>
    <row r="190" spans="1:8" hidden="1" x14ac:dyDescent="0.25">
      <c r="A190" s="17">
        <v>42601</v>
      </c>
      <c r="B190" s="10" t="s">
        <v>44</v>
      </c>
      <c r="C190" s="11" t="s">
        <v>169</v>
      </c>
      <c r="D190" s="768">
        <v>55</v>
      </c>
      <c r="E190" s="8">
        <v>3600</v>
      </c>
      <c r="G190" s="6">
        <f t="shared" si="10"/>
        <v>3600</v>
      </c>
      <c r="H190" s="82"/>
    </row>
    <row r="191" spans="1:8" hidden="1" x14ac:dyDescent="0.25">
      <c r="A191" s="17">
        <v>42584</v>
      </c>
      <c r="B191" s="10" t="s">
        <v>465</v>
      </c>
      <c r="C191" s="11" t="s">
        <v>169</v>
      </c>
      <c r="D191" s="768">
        <v>53</v>
      </c>
      <c r="E191" s="8">
        <v>3800</v>
      </c>
      <c r="G191" s="6">
        <f t="shared" si="10"/>
        <v>3800</v>
      </c>
      <c r="H191" s="82" t="s">
        <v>1210</v>
      </c>
    </row>
    <row r="192" spans="1:8" hidden="1" x14ac:dyDescent="0.25">
      <c r="A192" s="17">
        <v>42584</v>
      </c>
      <c r="B192" s="10" t="s">
        <v>44</v>
      </c>
      <c r="C192" s="11" t="s">
        <v>169</v>
      </c>
      <c r="D192" s="768">
        <v>2</v>
      </c>
      <c r="E192" s="8">
        <v>6400</v>
      </c>
      <c r="G192" s="6">
        <f t="shared" si="10"/>
        <v>6400</v>
      </c>
      <c r="H192" s="82"/>
    </row>
    <row r="193" spans="1:8" ht="16.5" hidden="1" thickBot="1" x14ac:dyDescent="0.3">
      <c r="A193" s="17">
        <v>42584</v>
      </c>
      <c r="B193" s="10" t="s">
        <v>40</v>
      </c>
      <c r="C193" s="11" t="s">
        <v>169</v>
      </c>
      <c r="D193" s="768">
        <v>285</v>
      </c>
      <c r="E193" s="8">
        <v>44844</v>
      </c>
      <c r="G193" s="6">
        <f t="shared" si="10"/>
        <v>44844</v>
      </c>
      <c r="H193" s="83"/>
    </row>
    <row r="194" spans="1:8" hidden="1" x14ac:dyDescent="0.25">
      <c r="A194" s="17">
        <v>42584</v>
      </c>
      <c r="B194" s="10" t="s">
        <v>465</v>
      </c>
      <c r="C194" s="11" t="s">
        <v>169</v>
      </c>
      <c r="D194" s="768">
        <v>196</v>
      </c>
      <c r="E194" s="8">
        <v>11097</v>
      </c>
      <c r="G194" s="6">
        <f t="shared" si="10"/>
        <v>11097</v>
      </c>
      <c r="H194" s="81"/>
    </row>
    <row r="195" spans="1:8" hidden="1" x14ac:dyDescent="0.25">
      <c r="A195" s="17">
        <v>42584</v>
      </c>
      <c r="B195" s="10" t="s">
        <v>40</v>
      </c>
      <c r="C195" s="11" t="s">
        <v>169</v>
      </c>
      <c r="E195" s="8">
        <v>14402</v>
      </c>
      <c r="G195" s="6">
        <f t="shared" si="10"/>
        <v>14402</v>
      </c>
      <c r="H195" s="82"/>
    </row>
    <row r="196" spans="1:8" hidden="1" x14ac:dyDescent="0.25">
      <c r="A196" s="17">
        <v>42584</v>
      </c>
      <c r="B196" s="10" t="s">
        <v>40</v>
      </c>
      <c r="C196" s="11" t="s">
        <v>169</v>
      </c>
      <c r="E196" s="8">
        <v>2194</v>
      </c>
      <c r="G196" s="6">
        <f t="shared" si="10"/>
        <v>2194</v>
      </c>
      <c r="H196" s="82"/>
    </row>
    <row r="197" spans="1:8" hidden="1" x14ac:dyDescent="0.25">
      <c r="A197" s="17">
        <v>42606</v>
      </c>
      <c r="B197" s="10" t="s">
        <v>465</v>
      </c>
      <c r="C197" s="11" t="s">
        <v>169</v>
      </c>
      <c r="D197" s="768">
        <v>61</v>
      </c>
      <c r="E197" s="8">
        <v>8060</v>
      </c>
      <c r="F197" s="9">
        <v>4962</v>
      </c>
      <c r="G197" s="6">
        <f t="shared" si="10"/>
        <v>3098</v>
      </c>
      <c r="H197" s="82" t="s">
        <v>1210</v>
      </c>
    </row>
    <row r="198" spans="1:8" hidden="1" x14ac:dyDescent="0.25">
      <c r="A198" s="17">
        <v>42606</v>
      </c>
      <c r="B198" s="10" t="s">
        <v>44</v>
      </c>
      <c r="C198" s="11" t="s">
        <v>169</v>
      </c>
      <c r="F198" s="9">
        <v>10000</v>
      </c>
      <c r="G198" s="6">
        <f t="shared" si="10"/>
        <v>-10000</v>
      </c>
      <c r="H198" s="82"/>
    </row>
    <row r="199" spans="1:8" hidden="1" x14ac:dyDescent="0.25">
      <c r="A199" s="17">
        <v>42606</v>
      </c>
      <c r="B199" s="10" t="s">
        <v>40</v>
      </c>
      <c r="C199" s="11" t="s">
        <v>169</v>
      </c>
      <c r="F199" s="9">
        <v>50000</v>
      </c>
      <c r="G199" s="6">
        <f t="shared" si="10"/>
        <v>-50000</v>
      </c>
      <c r="H199" s="82"/>
    </row>
    <row r="200" spans="1:8" ht="16.5" hidden="1" thickBot="1" x14ac:dyDescent="0.3">
      <c r="A200" s="17">
        <v>42606</v>
      </c>
      <c r="B200" s="21" t="s">
        <v>154</v>
      </c>
      <c r="C200" s="11" t="s">
        <v>169</v>
      </c>
      <c r="F200" s="9">
        <v>12500</v>
      </c>
      <c r="G200" s="6">
        <f t="shared" si="10"/>
        <v>-12500</v>
      </c>
      <c r="H200" s="83"/>
    </row>
    <row r="201" spans="1:8" hidden="1" x14ac:dyDescent="0.25">
      <c r="A201" s="17">
        <v>42606</v>
      </c>
      <c r="B201" s="10" t="s">
        <v>465</v>
      </c>
      <c r="C201" s="11" t="s">
        <v>169</v>
      </c>
      <c r="F201" s="9">
        <v>12500</v>
      </c>
      <c r="G201" s="6">
        <f t="shared" si="10"/>
        <v>-12500</v>
      </c>
    </row>
    <row r="202" spans="1:8" hidden="1" x14ac:dyDescent="0.25">
      <c r="A202" s="17">
        <v>42606</v>
      </c>
      <c r="B202" s="10" t="s">
        <v>673</v>
      </c>
      <c r="C202" s="11" t="s">
        <v>169</v>
      </c>
      <c r="F202" s="9">
        <v>15000</v>
      </c>
      <c r="G202" s="6">
        <f t="shared" si="10"/>
        <v>-15000</v>
      </c>
    </row>
    <row r="203" spans="1:8" hidden="1" x14ac:dyDescent="0.25">
      <c r="A203" s="17">
        <v>42606</v>
      </c>
      <c r="B203" s="10" t="s">
        <v>38</v>
      </c>
      <c r="C203" s="11" t="s">
        <v>164</v>
      </c>
      <c r="F203" s="9">
        <v>254</v>
      </c>
      <c r="G203" s="6">
        <f t="shared" si="10"/>
        <v>-254</v>
      </c>
    </row>
    <row r="204" spans="1:8" hidden="1" x14ac:dyDescent="0.25">
      <c r="A204" s="17">
        <v>42606</v>
      </c>
      <c r="B204" s="10" t="s">
        <v>160</v>
      </c>
      <c r="C204" s="11" t="s">
        <v>164</v>
      </c>
      <c r="F204" s="9">
        <v>375</v>
      </c>
      <c r="G204" s="6">
        <f t="shared" si="10"/>
        <v>-375</v>
      </c>
    </row>
    <row r="205" spans="1:8" hidden="1" x14ac:dyDescent="0.25">
      <c r="A205" s="17">
        <v>42606</v>
      </c>
      <c r="B205" s="10" t="s">
        <v>36</v>
      </c>
      <c r="C205" s="11" t="s">
        <v>164</v>
      </c>
      <c r="F205" s="9">
        <v>450</v>
      </c>
      <c r="G205" s="6">
        <f t="shared" si="10"/>
        <v>-450</v>
      </c>
    </row>
    <row r="206" spans="1:8" hidden="1" x14ac:dyDescent="0.25">
      <c r="A206" s="17">
        <v>42606</v>
      </c>
      <c r="B206" s="10" t="s">
        <v>130</v>
      </c>
      <c r="C206" s="11" t="s">
        <v>164</v>
      </c>
      <c r="F206" s="9">
        <v>4164</v>
      </c>
      <c r="G206" s="6">
        <f t="shared" si="10"/>
        <v>-4164</v>
      </c>
    </row>
    <row r="207" spans="1:8" hidden="1" x14ac:dyDescent="0.25">
      <c r="A207" s="17">
        <v>42606</v>
      </c>
      <c r="B207" s="10" t="s">
        <v>395</v>
      </c>
      <c r="C207" s="11" t="s">
        <v>164</v>
      </c>
      <c r="F207" s="9">
        <v>51141</v>
      </c>
      <c r="G207" s="6">
        <f t="shared" si="10"/>
        <v>-51141</v>
      </c>
    </row>
    <row r="208" spans="1:8" hidden="1" x14ac:dyDescent="0.25">
      <c r="A208" s="17">
        <v>42606</v>
      </c>
      <c r="B208" s="10" t="s">
        <v>769</v>
      </c>
      <c r="C208" s="11" t="s">
        <v>164</v>
      </c>
      <c r="F208" s="9">
        <v>14765</v>
      </c>
      <c r="G208" s="6">
        <f t="shared" si="10"/>
        <v>-14765</v>
      </c>
    </row>
    <row r="209" spans="1:8" hidden="1" x14ac:dyDescent="0.25">
      <c r="A209" s="17">
        <v>42606</v>
      </c>
      <c r="B209" s="10" t="s">
        <v>40</v>
      </c>
      <c r="C209" s="11" t="s">
        <v>164</v>
      </c>
      <c r="F209" s="9">
        <v>28851</v>
      </c>
      <c r="G209" s="6">
        <f t="shared" si="10"/>
        <v>-28851</v>
      </c>
    </row>
    <row r="210" spans="1:8" hidden="1" x14ac:dyDescent="0.25">
      <c r="A210" s="17">
        <v>42599</v>
      </c>
      <c r="B210" s="10" t="s">
        <v>40</v>
      </c>
      <c r="C210" s="11" t="s">
        <v>161</v>
      </c>
      <c r="D210" s="768">
        <v>118</v>
      </c>
      <c r="E210" s="8">
        <v>25517</v>
      </c>
      <c r="G210" s="6">
        <f t="shared" si="10"/>
        <v>25517</v>
      </c>
      <c r="H210" s="79" t="s">
        <v>1396</v>
      </c>
    </row>
    <row r="211" spans="1:8" hidden="1" x14ac:dyDescent="0.25">
      <c r="A211" s="17">
        <v>42598</v>
      </c>
      <c r="B211" s="10" t="s">
        <v>40</v>
      </c>
      <c r="C211" s="11" t="s">
        <v>169</v>
      </c>
      <c r="D211" s="768">
        <v>51</v>
      </c>
      <c r="E211" s="8">
        <v>4802</v>
      </c>
      <c r="G211" s="6">
        <f t="shared" si="10"/>
        <v>4802</v>
      </c>
      <c r="H211" s="80"/>
    </row>
    <row r="212" spans="1:8" hidden="1" x14ac:dyDescent="0.25">
      <c r="A212" s="17">
        <v>42571</v>
      </c>
      <c r="B212" s="10" t="s">
        <v>769</v>
      </c>
      <c r="C212" s="11" t="s">
        <v>166</v>
      </c>
      <c r="D212" s="768">
        <v>12114</v>
      </c>
      <c r="E212" s="8">
        <v>1368</v>
      </c>
      <c r="G212" s="6">
        <f t="shared" si="10"/>
        <v>1368</v>
      </c>
      <c r="H212" s="78"/>
    </row>
    <row r="213" spans="1:8" hidden="1" x14ac:dyDescent="0.25">
      <c r="A213" s="17">
        <v>42613</v>
      </c>
      <c r="B213" s="10" t="s">
        <v>40</v>
      </c>
      <c r="C213" s="11" t="s">
        <v>161</v>
      </c>
      <c r="F213" s="9">
        <v>200000</v>
      </c>
      <c r="G213" s="6">
        <f t="shared" si="10"/>
        <v>-200000</v>
      </c>
      <c r="H213" s="79" t="s">
        <v>1395</v>
      </c>
    </row>
    <row r="214" spans="1:8" hidden="1" x14ac:dyDescent="0.25">
      <c r="A214" s="17">
        <v>42608</v>
      </c>
      <c r="B214" s="10" t="s">
        <v>465</v>
      </c>
      <c r="C214" s="11" t="s">
        <v>161</v>
      </c>
      <c r="D214" s="768">
        <v>160</v>
      </c>
      <c r="E214" s="8">
        <v>8359</v>
      </c>
      <c r="G214" s="6">
        <f t="shared" si="10"/>
        <v>8359</v>
      </c>
      <c r="H214" s="80"/>
    </row>
    <row r="215" spans="1:8" hidden="1" x14ac:dyDescent="0.25">
      <c r="A215" s="17">
        <v>42618</v>
      </c>
      <c r="B215" s="10" t="s">
        <v>40</v>
      </c>
      <c r="C215" s="11" t="s">
        <v>166</v>
      </c>
      <c r="D215" s="768">
        <v>13379</v>
      </c>
      <c r="E215" s="8">
        <v>10384</v>
      </c>
      <c r="G215" s="6">
        <f t="shared" si="10"/>
        <v>10384</v>
      </c>
    </row>
    <row r="216" spans="1:8" hidden="1" x14ac:dyDescent="0.25">
      <c r="A216" s="17">
        <v>42636</v>
      </c>
      <c r="B216" s="10" t="s">
        <v>1206</v>
      </c>
      <c r="C216" s="11" t="s">
        <v>166</v>
      </c>
      <c r="F216" s="9">
        <v>59350</v>
      </c>
      <c r="G216" s="6">
        <f t="shared" si="10"/>
        <v>-59350</v>
      </c>
    </row>
    <row r="217" spans="1:8" hidden="1" x14ac:dyDescent="0.25">
      <c r="A217" s="17">
        <v>42636</v>
      </c>
      <c r="B217" s="10" t="s">
        <v>963</v>
      </c>
      <c r="C217" s="11" t="s">
        <v>166</v>
      </c>
      <c r="F217" s="9">
        <v>60850</v>
      </c>
      <c r="G217" s="6">
        <f t="shared" si="10"/>
        <v>-60850</v>
      </c>
    </row>
    <row r="218" spans="1:8" hidden="1" x14ac:dyDescent="0.25">
      <c r="A218" s="17">
        <v>42636</v>
      </c>
      <c r="B218" s="21" t="s">
        <v>154</v>
      </c>
      <c r="C218" s="11" t="s">
        <v>166</v>
      </c>
      <c r="F218" s="9">
        <v>55310</v>
      </c>
      <c r="G218" s="6">
        <f t="shared" si="10"/>
        <v>-55310</v>
      </c>
    </row>
    <row r="219" spans="1:8" hidden="1" x14ac:dyDescent="0.25">
      <c r="A219" s="17">
        <v>42636</v>
      </c>
      <c r="B219" s="10" t="s">
        <v>769</v>
      </c>
      <c r="C219" s="11" t="s">
        <v>166</v>
      </c>
      <c r="F219" s="9">
        <v>24490</v>
      </c>
      <c r="G219" s="6">
        <f t="shared" si="10"/>
        <v>-24490</v>
      </c>
    </row>
    <row r="220" spans="1:8" hidden="1" x14ac:dyDescent="0.25">
      <c r="A220" s="17">
        <v>42615</v>
      </c>
      <c r="B220" s="10" t="s">
        <v>40</v>
      </c>
      <c r="C220" s="11" t="s">
        <v>161</v>
      </c>
      <c r="D220" s="768">
        <v>184</v>
      </c>
      <c r="E220" s="8">
        <v>61636</v>
      </c>
      <c r="G220" s="6">
        <f t="shared" si="10"/>
        <v>61636</v>
      </c>
    </row>
    <row r="221" spans="1:8" hidden="1" x14ac:dyDescent="0.25">
      <c r="A221" s="17">
        <v>42607</v>
      </c>
      <c r="B221" s="10" t="s">
        <v>40</v>
      </c>
      <c r="C221" s="11" t="s">
        <v>164</v>
      </c>
      <c r="D221" s="768">
        <v>1617</v>
      </c>
      <c r="E221" s="8">
        <v>40803</v>
      </c>
      <c r="G221" s="6">
        <f t="shared" si="10"/>
        <v>40803</v>
      </c>
    </row>
    <row r="222" spans="1:8" hidden="1" x14ac:dyDescent="0.25">
      <c r="A222" s="17">
        <v>42618</v>
      </c>
      <c r="B222" s="10" t="s">
        <v>40</v>
      </c>
      <c r="C222" s="11" t="s">
        <v>164</v>
      </c>
      <c r="D222" s="768">
        <v>1617</v>
      </c>
      <c r="E222" s="8">
        <v>1750</v>
      </c>
      <c r="G222" s="6">
        <f t="shared" si="10"/>
        <v>1750</v>
      </c>
    </row>
    <row r="223" spans="1:8" hidden="1" x14ac:dyDescent="0.25">
      <c r="A223" s="17">
        <v>42619</v>
      </c>
      <c r="B223" s="10" t="s">
        <v>769</v>
      </c>
      <c r="C223" s="11" t="s">
        <v>164</v>
      </c>
      <c r="D223" s="768">
        <v>1617</v>
      </c>
      <c r="E223" s="8">
        <v>1800</v>
      </c>
      <c r="G223" s="6">
        <f t="shared" si="10"/>
        <v>1800</v>
      </c>
    </row>
    <row r="224" spans="1:8" hidden="1" x14ac:dyDescent="0.25">
      <c r="A224" s="17">
        <v>42621</v>
      </c>
      <c r="B224" s="10" t="s">
        <v>40</v>
      </c>
      <c r="C224" s="11" t="s">
        <v>164</v>
      </c>
      <c r="D224" s="768">
        <v>1014</v>
      </c>
      <c r="E224" s="8">
        <v>3693</v>
      </c>
      <c r="G224" s="6">
        <f t="shared" si="10"/>
        <v>3693</v>
      </c>
    </row>
    <row r="225" spans="1:8" hidden="1" x14ac:dyDescent="0.25">
      <c r="A225" s="17">
        <v>42629</v>
      </c>
      <c r="B225" s="10" t="s">
        <v>1397</v>
      </c>
      <c r="C225" s="11" t="s">
        <v>164</v>
      </c>
      <c r="D225" s="768">
        <v>1053</v>
      </c>
      <c r="E225" s="8">
        <v>110050</v>
      </c>
      <c r="G225" s="6">
        <f t="shared" si="10"/>
        <v>110050</v>
      </c>
    </row>
    <row r="226" spans="1:8" hidden="1" x14ac:dyDescent="0.25">
      <c r="A226" s="17">
        <v>42622</v>
      </c>
      <c r="B226" s="10" t="s">
        <v>1397</v>
      </c>
      <c r="C226" s="11" t="s">
        <v>164</v>
      </c>
      <c r="D226" s="768">
        <v>1022</v>
      </c>
      <c r="E226" s="8">
        <v>26461</v>
      </c>
      <c r="G226" s="6">
        <f t="shared" si="10"/>
        <v>26461</v>
      </c>
    </row>
    <row r="227" spans="1:8" hidden="1" x14ac:dyDescent="0.25">
      <c r="A227" s="17">
        <v>42629</v>
      </c>
      <c r="B227" s="10" t="s">
        <v>1397</v>
      </c>
      <c r="C227" s="11" t="s">
        <v>164</v>
      </c>
      <c r="D227" s="768">
        <v>1054</v>
      </c>
      <c r="E227" s="8">
        <v>1154</v>
      </c>
      <c r="G227" s="6">
        <f t="shared" si="10"/>
        <v>1154</v>
      </c>
    </row>
    <row r="228" spans="1:8" hidden="1" x14ac:dyDescent="0.25">
      <c r="A228" s="17">
        <v>42629</v>
      </c>
      <c r="B228" s="10" t="s">
        <v>1397</v>
      </c>
      <c r="C228" s="11" t="s">
        <v>164</v>
      </c>
      <c r="D228" s="768">
        <v>1056</v>
      </c>
      <c r="E228" s="8">
        <v>4224</v>
      </c>
      <c r="G228" s="6">
        <f t="shared" si="10"/>
        <v>4224</v>
      </c>
    </row>
    <row r="229" spans="1:8" hidden="1" x14ac:dyDescent="0.25">
      <c r="A229" s="17">
        <v>42629</v>
      </c>
      <c r="B229" s="10" t="s">
        <v>1397</v>
      </c>
      <c r="C229" s="11" t="s">
        <v>164</v>
      </c>
      <c r="D229" s="768">
        <v>1050</v>
      </c>
      <c r="E229" s="8">
        <v>264</v>
      </c>
      <c r="G229" s="6">
        <f t="shared" si="10"/>
        <v>264</v>
      </c>
    </row>
    <row r="230" spans="1:8" hidden="1" x14ac:dyDescent="0.25">
      <c r="A230" s="17">
        <v>42630</v>
      </c>
      <c r="B230" s="10" t="s">
        <v>1397</v>
      </c>
      <c r="C230" s="11" t="s">
        <v>164</v>
      </c>
      <c r="D230" s="768">
        <v>1060</v>
      </c>
      <c r="E230" s="8">
        <v>5023</v>
      </c>
      <c r="G230" s="6">
        <f t="shared" si="10"/>
        <v>5023</v>
      </c>
    </row>
    <row r="231" spans="1:8" hidden="1" x14ac:dyDescent="0.25">
      <c r="A231" s="17">
        <v>42633</v>
      </c>
      <c r="B231" s="10" t="s">
        <v>40</v>
      </c>
      <c r="C231" s="11" t="s">
        <v>164</v>
      </c>
      <c r="D231" s="768">
        <v>1096</v>
      </c>
      <c r="E231" s="8">
        <v>254</v>
      </c>
      <c r="G231" s="6">
        <f t="shared" si="10"/>
        <v>254</v>
      </c>
    </row>
    <row r="232" spans="1:8" hidden="1" x14ac:dyDescent="0.25">
      <c r="A232" s="17">
        <v>42634</v>
      </c>
      <c r="B232" s="10" t="s">
        <v>40</v>
      </c>
      <c r="C232" s="11" t="s">
        <v>164</v>
      </c>
      <c r="D232" s="768">
        <v>1107</v>
      </c>
      <c r="E232" s="8">
        <v>2824</v>
      </c>
      <c r="G232" s="6">
        <f t="shared" si="10"/>
        <v>2824</v>
      </c>
    </row>
    <row r="233" spans="1:8" hidden="1" x14ac:dyDescent="0.25">
      <c r="A233" s="17">
        <v>42633</v>
      </c>
      <c r="B233" s="10" t="s">
        <v>40</v>
      </c>
      <c r="C233" s="11" t="s">
        <v>164</v>
      </c>
      <c r="D233" s="768">
        <v>1094</v>
      </c>
      <c r="E233" s="8">
        <v>2086</v>
      </c>
      <c r="G233" s="6">
        <f t="shared" si="10"/>
        <v>2086</v>
      </c>
    </row>
    <row r="234" spans="1:8" hidden="1" x14ac:dyDescent="0.25">
      <c r="A234" s="17">
        <v>42635</v>
      </c>
      <c r="B234" s="10" t="s">
        <v>1397</v>
      </c>
      <c r="C234" s="11" t="s">
        <v>164</v>
      </c>
      <c r="D234" s="768">
        <v>1140</v>
      </c>
      <c r="E234" s="8">
        <v>1109</v>
      </c>
      <c r="G234" s="6">
        <f t="shared" si="10"/>
        <v>1109</v>
      </c>
    </row>
    <row r="235" spans="1:8" hidden="1" x14ac:dyDescent="0.25">
      <c r="A235" s="17">
        <v>42636</v>
      </c>
      <c r="B235" s="10" t="s">
        <v>40</v>
      </c>
      <c r="C235" s="11" t="s">
        <v>164</v>
      </c>
      <c r="D235" s="768">
        <v>1146</v>
      </c>
      <c r="E235" s="8">
        <v>2807</v>
      </c>
      <c r="G235" s="6">
        <f t="shared" si="10"/>
        <v>2807</v>
      </c>
    </row>
    <row r="236" spans="1:8" hidden="1" x14ac:dyDescent="0.25">
      <c r="A236" s="17">
        <v>42636</v>
      </c>
      <c r="B236" s="10" t="s">
        <v>1397</v>
      </c>
      <c r="C236" s="11" t="s">
        <v>164</v>
      </c>
      <c r="D236" s="768">
        <v>1171</v>
      </c>
      <c r="E236" s="8">
        <v>220252</v>
      </c>
      <c r="G236" s="6">
        <f t="shared" si="10"/>
        <v>220252</v>
      </c>
    </row>
    <row r="237" spans="1:8" hidden="1" x14ac:dyDescent="0.25">
      <c r="A237" s="17">
        <v>42639</v>
      </c>
      <c r="B237" s="10" t="s">
        <v>1397</v>
      </c>
      <c r="C237" s="11" t="s">
        <v>164</v>
      </c>
      <c r="D237" s="768">
        <v>1188</v>
      </c>
      <c r="E237" s="8">
        <v>98222</v>
      </c>
      <c r="G237" s="6">
        <f t="shared" si="10"/>
        <v>98222</v>
      </c>
    </row>
    <row r="238" spans="1:8" hidden="1" x14ac:dyDescent="0.25">
      <c r="A238" s="17">
        <v>42639</v>
      </c>
      <c r="B238" s="10" t="s">
        <v>1399</v>
      </c>
      <c r="C238" s="11" t="s">
        <v>166</v>
      </c>
      <c r="D238" s="768">
        <v>7999</v>
      </c>
      <c r="E238" s="8">
        <v>10350</v>
      </c>
      <c r="G238" s="6">
        <f t="shared" si="10"/>
        <v>10350</v>
      </c>
      <c r="H238" s="31" t="s">
        <v>1406</v>
      </c>
    </row>
    <row r="239" spans="1:8" hidden="1" x14ac:dyDescent="0.25">
      <c r="A239" s="17">
        <v>42643</v>
      </c>
      <c r="B239" s="10" t="s">
        <v>40</v>
      </c>
      <c r="C239" s="11" t="s">
        <v>166</v>
      </c>
      <c r="D239" s="768">
        <v>8027</v>
      </c>
      <c r="E239" s="8">
        <v>7150</v>
      </c>
      <c r="G239" s="6">
        <f t="shared" si="10"/>
        <v>7150</v>
      </c>
    </row>
    <row r="240" spans="1:8" hidden="1" x14ac:dyDescent="0.25">
      <c r="A240" s="17">
        <v>42640</v>
      </c>
      <c r="B240" s="10" t="s">
        <v>769</v>
      </c>
      <c r="C240" s="11" t="s">
        <v>169</v>
      </c>
      <c r="D240" s="769" t="s">
        <v>1398</v>
      </c>
      <c r="E240" s="8">
        <v>8652</v>
      </c>
      <c r="G240" s="6">
        <f t="shared" si="10"/>
        <v>8652</v>
      </c>
    </row>
    <row r="241" spans="1:8" hidden="1" x14ac:dyDescent="0.25">
      <c r="A241" s="17">
        <v>42640</v>
      </c>
      <c r="B241" s="10" t="s">
        <v>40</v>
      </c>
      <c r="C241" s="11" t="s">
        <v>161</v>
      </c>
      <c r="D241" s="768">
        <v>248</v>
      </c>
      <c r="E241" s="8">
        <v>46313</v>
      </c>
      <c r="G241" s="6">
        <f t="shared" si="10"/>
        <v>46313</v>
      </c>
    </row>
    <row r="242" spans="1:8" hidden="1" x14ac:dyDescent="0.25">
      <c r="A242" s="17">
        <v>42650</v>
      </c>
      <c r="B242" s="10" t="s">
        <v>1397</v>
      </c>
      <c r="C242" s="11" t="s">
        <v>164</v>
      </c>
      <c r="F242" s="9">
        <v>200000</v>
      </c>
      <c r="G242" s="6">
        <f t="shared" si="10"/>
        <v>-200000</v>
      </c>
    </row>
    <row r="243" spans="1:8" hidden="1" x14ac:dyDescent="0.25">
      <c r="A243" s="17">
        <v>42643</v>
      </c>
      <c r="B243" s="10" t="s">
        <v>1397</v>
      </c>
      <c r="C243" s="11" t="s">
        <v>164</v>
      </c>
      <c r="D243" s="768">
        <v>1617</v>
      </c>
      <c r="E243" s="8">
        <v>37347</v>
      </c>
      <c r="G243" s="6">
        <f t="shared" si="10"/>
        <v>37347</v>
      </c>
      <c r="H243" s="79"/>
    </row>
    <row r="244" spans="1:8" hidden="1" x14ac:dyDescent="0.25">
      <c r="A244" s="17">
        <v>42647</v>
      </c>
      <c r="B244" s="10" t="s">
        <v>1397</v>
      </c>
      <c r="C244" s="11" t="s">
        <v>164</v>
      </c>
      <c r="D244" s="768">
        <v>1351</v>
      </c>
      <c r="E244" s="8">
        <v>1419</v>
      </c>
      <c r="G244" s="6">
        <f t="shared" si="10"/>
        <v>1419</v>
      </c>
      <c r="H244" s="80"/>
    </row>
    <row r="245" spans="1:8" hidden="1" x14ac:dyDescent="0.25">
      <c r="A245" s="17">
        <v>42647</v>
      </c>
      <c r="B245" s="10" t="s">
        <v>1397</v>
      </c>
      <c r="C245" s="11" t="s">
        <v>164</v>
      </c>
      <c r="D245" s="768">
        <v>1331</v>
      </c>
      <c r="E245" s="8">
        <v>4047</v>
      </c>
      <c r="G245" s="6">
        <f t="shared" si="10"/>
        <v>4047</v>
      </c>
    </row>
    <row r="246" spans="1:8" hidden="1" x14ac:dyDescent="0.25">
      <c r="A246" s="17">
        <v>42650</v>
      </c>
      <c r="B246" s="10" t="s">
        <v>1399</v>
      </c>
      <c r="C246" s="11" t="s">
        <v>164</v>
      </c>
      <c r="D246" s="768">
        <v>1414</v>
      </c>
      <c r="E246" s="8">
        <v>17501</v>
      </c>
      <c r="G246" s="6">
        <f t="shared" si="10"/>
        <v>17501</v>
      </c>
    </row>
    <row r="247" spans="1:8" hidden="1" x14ac:dyDescent="0.25">
      <c r="A247" s="17">
        <v>42650</v>
      </c>
      <c r="B247" s="10" t="s">
        <v>1397</v>
      </c>
      <c r="C247" s="11" t="s">
        <v>164</v>
      </c>
      <c r="D247" s="768">
        <v>1367</v>
      </c>
      <c r="E247" s="8">
        <v>3313</v>
      </c>
      <c r="G247" s="6">
        <f t="shared" si="10"/>
        <v>3313</v>
      </c>
    </row>
    <row r="248" spans="1:8" hidden="1" x14ac:dyDescent="0.25">
      <c r="A248" s="17">
        <v>42653</v>
      </c>
      <c r="B248" s="10" t="s">
        <v>1397</v>
      </c>
      <c r="C248" s="11" t="s">
        <v>164</v>
      </c>
      <c r="D248" s="768">
        <v>1453</v>
      </c>
      <c r="E248" s="8">
        <v>2718</v>
      </c>
      <c r="G248" s="6">
        <f t="shared" si="10"/>
        <v>2718</v>
      </c>
    </row>
    <row r="249" spans="1:8" hidden="1" x14ac:dyDescent="0.25">
      <c r="A249" s="17">
        <v>42647</v>
      </c>
      <c r="B249" s="10" t="s">
        <v>1206</v>
      </c>
      <c r="C249" s="11" t="s">
        <v>166</v>
      </c>
      <c r="D249" s="768">
        <v>8070</v>
      </c>
      <c r="E249" s="8">
        <v>263340</v>
      </c>
      <c r="G249" s="6">
        <f t="shared" si="10"/>
        <v>263340</v>
      </c>
    </row>
    <row r="250" spans="1:8" hidden="1" x14ac:dyDescent="0.25">
      <c r="A250" s="17">
        <v>42648</v>
      </c>
      <c r="B250" s="10" t="s">
        <v>1397</v>
      </c>
      <c r="C250" s="11" t="s">
        <v>166</v>
      </c>
      <c r="D250" s="768">
        <v>8112</v>
      </c>
      <c r="E250" s="8">
        <v>42350</v>
      </c>
      <c r="G250" s="6">
        <f t="shared" si="10"/>
        <v>42350</v>
      </c>
    </row>
    <row r="251" spans="1:8" hidden="1" x14ac:dyDescent="0.25">
      <c r="A251" s="17">
        <v>42648</v>
      </c>
      <c r="B251" s="10" t="s">
        <v>1493</v>
      </c>
      <c r="C251" s="11" t="s">
        <v>166</v>
      </c>
      <c r="D251" s="768">
        <v>8089</v>
      </c>
      <c r="E251" s="8">
        <v>39150</v>
      </c>
      <c r="G251" s="6">
        <f t="shared" si="10"/>
        <v>39150</v>
      </c>
    </row>
    <row r="252" spans="1:8" hidden="1" x14ac:dyDescent="0.25">
      <c r="A252" s="17">
        <v>42665</v>
      </c>
      <c r="B252" s="10" t="s">
        <v>40</v>
      </c>
      <c r="C252" s="11" t="s">
        <v>166</v>
      </c>
      <c r="F252" s="9">
        <v>100000</v>
      </c>
      <c r="G252" s="6">
        <f t="shared" si="10"/>
        <v>-100000</v>
      </c>
    </row>
    <row r="253" spans="1:8" hidden="1" x14ac:dyDescent="0.25">
      <c r="A253" s="17">
        <v>42665</v>
      </c>
      <c r="B253" s="10" t="s">
        <v>154</v>
      </c>
      <c r="C253" s="11" t="s">
        <v>166</v>
      </c>
      <c r="F253" s="9">
        <v>75000</v>
      </c>
      <c r="G253" s="6">
        <f t="shared" si="10"/>
        <v>-75000</v>
      </c>
    </row>
    <row r="254" spans="1:8" hidden="1" x14ac:dyDescent="0.25">
      <c r="A254" s="17">
        <v>42665</v>
      </c>
      <c r="B254" s="10" t="s">
        <v>1203</v>
      </c>
      <c r="C254" s="11" t="s">
        <v>166</v>
      </c>
      <c r="F254" s="9">
        <v>25000</v>
      </c>
      <c r="G254" s="6">
        <f t="shared" si="10"/>
        <v>-25000</v>
      </c>
    </row>
    <row r="255" spans="1:8" hidden="1" x14ac:dyDescent="0.25">
      <c r="A255" s="17">
        <v>42665</v>
      </c>
      <c r="B255" s="10" t="s">
        <v>1397</v>
      </c>
      <c r="C255" s="11" t="s">
        <v>166</v>
      </c>
      <c r="F255" s="9">
        <v>25000</v>
      </c>
      <c r="G255" s="6">
        <f t="shared" si="10"/>
        <v>-25000</v>
      </c>
      <c r="H255" s="78" t="s">
        <v>1521</v>
      </c>
    </row>
    <row r="256" spans="1:8" hidden="1" x14ac:dyDescent="0.25">
      <c r="A256" s="17">
        <v>42649</v>
      </c>
      <c r="B256" s="10" t="s">
        <v>40</v>
      </c>
      <c r="C256" s="11" t="s">
        <v>161</v>
      </c>
      <c r="D256" s="768">
        <v>286</v>
      </c>
      <c r="E256" s="8">
        <v>3467</v>
      </c>
      <c r="G256" s="6">
        <f t="shared" si="10"/>
        <v>3467</v>
      </c>
      <c r="H256" s="80"/>
    </row>
    <row r="257" spans="1:8" hidden="1" x14ac:dyDescent="0.25">
      <c r="A257" s="17">
        <v>42665</v>
      </c>
      <c r="B257" s="10" t="s">
        <v>40</v>
      </c>
      <c r="C257" s="11" t="s">
        <v>161</v>
      </c>
      <c r="D257" s="768">
        <v>294</v>
      </c>
      <c r="E257" s="8">
        <v>49380</v>
      </c>
      <c r="G257" s="6">
        <f t="shared" si="10"/>
        <v>49380</v>
      </c>
    </row>
    <row r="258" spans="1:8" hidden="1" x14ac:dyDescent="0.25">
      <c r="A258" s="17">
        <v>42665</v>
      </c>
      <c r="B258" s="10" t="s">
        <v>465</v>
      </c>
      <c r="C258" s="11" t="s">
        <v>161</v>
      </c>
      <c r="D258" s="768">
        <v>277</v>
      </c>
      <c r="E258" s="8">
        <v>15675</v>
      </c>
      <c r="G258" s="6">
        <f t="shared" si="10"/>
        <v>15675</v>
      </c>
    </row>
    <row r="259" spans="1:8" hidden="1" x14ac:dyDescent="0.25">
      <c r="A259" s="17">
        <v>42665</v>
      </c>
      <c r="B259" s="10" t="s">
        <v>465</v>
      </c>
      <c r="C259" s="11" t="s">
        <v>161</v>
      </c>
      <c r="D259" s="768">
        <v>295</v>
      </c>
      <c r="E259" s="8">
        <v>15028</v>
      </c>
      <c r="G259" s="6">
        <f t="shared" si="10"/>
        <v>15028</v>
      </c>
    </row>
    <row r="260" spans="1:8" hidden="1" x14ac:dyDescent="0.25">
      <c r="A260" s="17">
        <v>42658</v>
      </c>
      <c r="B260" s="10" t="s">
        <v>38</v>
      </c>
      <c r="C260" s="11" t="s">
        <v>161</v>
      </c>
      <c r="D260" s="768">
        <v>308</v>
      </c>
      <c r="E260" s="8">
        <v>9551</v>
      </c>
      <c r="G260" s="6">
        <f t="shared" si="10"/>
        <v>9551</v>
      </c>
    </row>
    <row r="261" spans="1:8" hidden="1" x14ac:dyDescent="0.25">
      <c r="A261" s="17">
        <v>42665</v>
      </c>
      <c r="B261" s="10" t="s">
        <v>40</v>
      </c>
      <c r="C261" s="11" t="s">
        <v>166</v>
      </c>
      <c r="D261" s="768">
        <v>8106</v>
      </c>
      <c r="E261" s="8">
        <v>3950</v>
      </c>
      <c r="G261" s="6">
        <f t="shared" si="10"/>
        <v>3950</v>
      </c>
    </row>
    <row r="262" spans="1:8" hidden="1" x14ac:dyDescent="0.25">
      <c r="A262" s="17">
        <v>42665</v>
      </c>
      <c r="B262" s="10" t="s">
        <v>963</v>
      </c>
      <c r="C262" s="11" t="s">
        <v>166</v>
      </c>
      <c r="D262" s="768">
        <v>8081</v>
      </c>
      <c r="E262" s="8">
        <v>12750</v>
      </c>
      <c r="G262" s="6">
        <f t="shared" si="10"/>
        <v>12750</v>
      </c>
    </row>
    <row r="263" spans="1:8" hidden="1" x14ac:dyDescent="0.25">
      <c r="A263" s="17">
        <v>42657</v>
      </c>
      <c r="B263" s="10" t="s">
        <v>1493</v>
      </c>
      <c r="C263" s="11" t="s">
        <v>166</v>
      </c>
      <c r="D263" s="768">
        <v>8092</v>
      </c>
      <c r="E263" s="8">
        <v>42350</v>
      </c>
      <c r="G263" s="6">
        <f t="shared" si="10"/>
        <v>42350</v>
      </c>
    </row>
    <row r="264" spans="1:8" hidden="1" x14ac:dyDescent="0.25">
      <c r="A264" s="17">
        <v>42669</v>
      </c>
      <c r="B264" s="10" t="s">
        <v>673</v>
      </c>
      <c r="C264" s="11" t="s">
        <v>169</v>
      </c>
      <c r="F264" s="9">
        <v>50244</v>
      </c>
      <c r="G264" s="6">
        <f t="shared" si="10"/>
        <v>-50244</v>
      </c>
      <c r="H264" s="78"/>
    </row>
    <row r="265" spans="1:8" hidden="1" x14ac:dyDescent="0.25">
      <c r="A265" s="17">
        <v>42669</v>
      </c>
      <c r="B265" s="10" t="s">
        <v>465</v>
      </c>
      <c r="C265" s="11" t="s">
        <v>169</v>
      </c>
      <c r="F265" s="9">
        <v>5495</v>
      </c>
      <c r="G265" s="6">
        <f t="shared" si="10"/>
        <v>-5495</v>
      </c>
      <c r="H265" s="79" t="s">
        <v>1522</v>
      </c>
    </row>
    <row r="266" spans="1:8" hidden="1" x14ac:dyDescent="0.25">
      <c r="A266" s="17">
        <v>42669</v>
      </c>
      <c r="B266" s="10" t="s">
        <v>40</v>
      </c>
      <c r="C266" s="11" t="s">
        <v>169</v>
      </c>
      <c r="F266" s="9">
        <v>27261</v>
      </c>
      <c r="G266" s="6">
        <f t="shared" si="10"/>
        <v>-27261</v>
      </c>
      <c r="H266" s="80"/>
    </row>
    <row r="267" spans="1:8" hidden="1" x14ac:dyDescent="0.25">
      <c r="A267" s="17">
        <v>42662</v>
      </c>
      <c r="B267" s="10" t="s">
        <v>1397</v>
      </c>
      <c r="C267" s="11" t="s">
        <v>164</v>
      </c>
      <c r="D267" s="768">
        <v>1564</v>
      </c>
      <c r="E267" s="8">
        <v>63654</v>
      </c>
      <c r="G267" s="6">
        <f t="shared" si="10"/>
        <v>63654</v>
      </c>
    </row>
    <row r="268" spans="1:8" hidden="1" x14ac:dyDescent="0.25">
      <c r="A268" s="17">
        <v>42664</v>
      </c>
      <c r="B268" s="10" t="s">
        <v>1397</v>
      </c>
      <c r="C268" s="11" t="s">
        <v>164</v>
      </c>
      <c r="D268" s="768">
        <v>1625</v>
      </c>
      <c r="E268" s="8">
        <v>510973</v>
      </c>
      <c r="G268" s="6">
        <f t="shared" si="10"/>
        <v>510973</v>
      </c>
    </row>
    <row r="269" spans="1:8" hidden="1" x14ac:dyDescent="0.25">
      <c r="A269" s="17">
        <v>42667</v>
      </c>
      <c r="B269" s="10" t="s">
        <v>1397</v>
      </c>
      <c r="C269" s="11" t="s">
        <v>164</v>
      </c>
      <c r="D269" s="768">
        <v>1658</v>
      </c>
      <c r="E269" s="8">
        <v>1250</v>
      </c>
      <c r="G269" s="6">
        <f t="shared" si="10"/>
        <v>1250</v>
      </c>
    </row>
    <row r="270" spans="1:8" hidden="1" x14ac:dyDescent="0.25">
      <c r="A270" s="17">
        <v>42667</v>
      </c>
      <c r="B270" s="10" t="s">
        <v>1397</v>
      </c>
      <c r="C270" s="11" t="s">
        <v>164</v>
      </c>
      <c r="D270" s="768">
        <v>1638</v>
      </c>
      <c r="E270" s="8">
        <v>12414</v>
      </c>
      <c r="G270" s="6">
        <f t="shared" si="10"/>
        <v>12414</v>
      </c>
    </row>
    <row r="271" spans="1:8" hidden="1" x14ac:dyDescent="0.25">
      <c r="A271" s="17">
        <v>42664</v>
      </c>
      <c r="B271" s="10" t="s">
        <v>1397</v>
      </c>
      <c r="C271" s="11" t="s">
        <v>164</v>
      </c>
      <c r="D271" s="768">
        <v>1601</v>
      </c>
      <c r="E271" s="8">
        <v>22919</v>
      </c>
      <c r="G271" s="6">
        <f t="shared" si="10"/>
        <v>22919</v>
      </c>
    </row>
    <row r="272" spans="1:8" hidden="1" x14ac:dyDescent="0.25">
      <c r="A272" s="17">
        <v>42662</v>
      </c>
      <c r="B272" s="10" t="s">
        <v>1397</v>
      </c>
      <c r="C272" s="11" t="s">
        <v>166</v>
      </c>
      <c r="D272" s="768">
        <v>8122</v>
      </c>
      <c r="E272" s="8">
        <v>39150</v>
      </c>
      <c r="G272" s="6">
        <f t="shared" si="10"/>
        <v>39150</v>
      </c>
    </row>
    <row r="273" spans="1:8" hidden="1" x14ac:dyDescent="0.25">
      <c r="A273" s="17">
        <v>42662</v>
      </c>
      <c r="B273" s="10" t="s">
        <v>1493</v>
      </c>
      <c r="C273" s="11" t="s">
        <v>166</v>
      </c>
      <c r="D273" s="768">
        <v>8126</v>
      </c>
      <c r="E273" s="8">
        <v>14750</v>
      </c>
      <c r="G273" s="6">
        <f t="shared" si="10"/>
        <v>14750</v>
      </c>
    </row>
    <row r="274" spans="1:8" hidden="1" x14ac:dyDescent="0.25">
      <c r="A274" s="17">
        <v>42663</v>
      </c>
      <c r="B274" s="10" t="s">
        <v>1397</v>
      </c>
      <c r="C274" s="11" t="s">
        <v>166</v>
      </c>
      <c r="D274" s="768">
        <v>8139</v>
      </c>
      <c r="E274" s="8">
        <v>16700</v>
      </c>
      <c r="G274" s="6">
        <f t="shared" si="10"/>
        <v>16700</v>
      </c>
    </row>
    <row r="275" spans="1:8" hidden="1" x14ac:dyDescent="0.25">
      <c r="A275" s="17">
        <v>42665</v>
      </c>
      <c r="B275" s="10" t="s">
        <v>1215</v>
      </c>
      <c r="C275" s="11" t="s">
        <v>166</v>
      </c>
      <c r="D275" s="768">
        <v>8160</v>
      </c>
      <c r="E275" s="8">
        <v>165296</v>
      </c>
      <c r="G275" s="6">
        <f t="shared" si="10"/>
        <v>165296</v>
      </c>
    </row>
    <row r="276" spans="1:8" hidden="1" x14ac:dyDescent="0.25">
      <c r="A276" s="17">
        <v>42676</v>
      </c>
      <c r="B276" s="10" t="s">
        <v>40</v>
      </c>
      <c r="C276" s="11" t="s">
        <v>180</v>
      </c>
      <c r="F276" s="9">
        <v>146519</v>
      </c>
      <c r="G276" s="6">
        <f t="shared" si="10"/>
        <v>-146519</v>
      </c>
      <c r="H276" s="78"/>
    </row>
    <row r="277" spans="1:8" hidden="1" x14ac:dyDescent="0.25">
      <c r="A277" s="17">
        <v>42676</v>
      </c>
      <c r="B277" s="10" t="s">
        <v>1087</v>
      </c>
      <c r="C277" s="11" t="s">
        <v>180</v>
      </c>
      <c r="F277" s="9">
        <v>49500</v>
      </c>
      <c r="G277" s="6">
        <f t="shared" si="10"/>
        <v>-49500</v>
      </c>
      <c r="H277" s="79"/>
    </row>
    <row r="278" spans="1:8" hidden="1" x14ac:dyDescent="0.25">
      <c r="A278" s="17">
        <v>42676</v>
      </c>
      <c r="B278" s="10" t="s">
        <v>82</v>
      </c>
      <c r="C278" s="11" t="s">
        <v>180</v>
      </c>
      <c r="F278" s="9">
        <v>255004</v>
      </c>
      <c r="G278" s="6">
        <f t="shared" si="10"/>
        <v>-255004</v>
      </c>
      <c r="H278" s="79"/>
    </row>
    <row r="279" spans="1:8" hidden="1" x14ac:dyDescent="0.25">
      <c r="A279" s="17">
        <v>42676</v>
      </c>
      <c r="B279" s="10" t="s">
        <v>465</v>
      </c>
      <c r="C279" s="11" t="s">
        <v>180</v>
      </c>
      <c r="F279" s="9">
        <v>210896</v>
      </c>
      <c r="G279" s="6">
        <f t="shared" si="10"/>
        <v>-210896</v>
      </c>
      <c r="H279" s="79" t="s">
        <v>1539</v>
      </c>
    </row>
    <row r="280" spans="1:8" hidden="1" x14ac:dyDescent="0.25">
      <c r="A280" s="17">
        <v>42676</v>
      </c>
      <c r="B280" s="10" t="s">
        <v>129</v>
      </c>
      <c r="C280" s="11" t="s">
        <v>180</v>
      </c>
      <c r="F280" s="9">
        <v>65760</v>
      </c>
      <c r="G280" s="6">
        <f t="shared" si="10"/>
        <v>-65760</v>
      </c>
      <c r="H280" s="79"/>
    </row>
    <row r="281" spans="1:8" hidden="1" x14ac:dyDescent="0.25">
      <c r="A281" s="17">
        <v>42676</v>
      </c>
      <c r="B281" s="10" t="s">
        <v>673</v>
      </c>
      <c r="C281" s="11" t="s">
        <v>180</v>
      </c>
      <c r="F281" s="9">
        <v>204900</v>
      </c>
      <c r="G281" s="6">
        <f t="shared" si="10"/>
        <v>-204900</v>
      </c>
      <c r="H281" s="79" t="s">
        <v>1935</v>
      </c>
    </row>
    <row r="282" spans="1:8" hidden="1" x14ac:dyDescent="0.25">
      <c r="A282" s="17">
        <v>42676</v>
      </c>
      <c r="B282" s="10" t="s">
        <v>38</v>
      </c>
      <c r="C282" s="11" t="s">
        <v>180</v>
      </c>
      <c r="F282" s="9">
        <v>37412</v>
      </c>
      <c r="G282" s="6">
        <f t="shared" si="10"/>
        <v>-37412</v>
      </c>
      <c r="H282" s="80"/>
    </row>
    <row r="283" spans="1:8" hidden="1" x14ac:dyDescent="0.25">
      <c r="A283" s="17">
        <v>42665</v>
      </c>
      <c r="B283" s="10" t="s">
        <v>1399</v>
      </c>
      <c r="C283" s="11" t="s">
        <v>164</v>
      </c>
      <c r="E283" s="8">
        <v>255</v>
      </c>
      <c r="G283" s="6">
        <f t="shared" si="10"/>
        <v>255</v>
      </c>
    </row>
    <row r="284" spans="1:8" hidden="1" x14ac:dyDescent="0.25">
      <c r="A284" s="17">
        <v>42665</v>
      </c>
      <c r="B284" s="10" t="s">
        <v>1399</v>
      </c>
      <c r="C284" s="11" t="s">
        <v>164</v>
      </c>
      <c r="E284" s="8">
        <v>6362</v>
      </c>
      <c r="G284" s="6">
        <f t="shared" si="10"/>
        <v>6362</v>
      </c>
    </row>
    <row r="285" spans="1:8" hidden="1" x14ac:dyDescent="0.25">
      <c r="A285" s="17">
        <v>42669</v>
      </c>
      <c r="B285" s="10" t="s">
        <v>1399</v>
      </c>
      <c r="C285" s="11" t="s">
        <v>169</v>
      </c>
      <c r="E285" s="8">
        <v>5000</v>
      </c>
      <c r="G285" s="6">
        <f t="shared" si="10"/>
        <v>5000</v>
      </c>
    </row>
    <row r="286" spans="1:8" hidden="1" x14ac:dyDescent="0.25">
      <c r="A286" s="17">
        <v>42672</v>
      </c>
      <c r="B286" s="10" t="s">
        <v>1397</v>
      </c>
      <c r="C286" s="11" t="s">
        <v>164</v>
      </c>
      <c r="E286" s="8">
        <v>21498</v>
      </c>
      <c r="G286" s="6">
        <f t="shared" si="10"/>
        <v>21498</v>
      </c>
    </row>
    <row r="287" spans="1:8" hidden="1" x14ac:dyDescent="0.25">
      <c r="A287" s="17">
        <v>42670</v>
      </c>
      <c r="B287" s="10" t="s">
        <v>1397</v>
      </c>
      <c r="C287" s="11" t="s">
        <v>164</v>
      </c>
      <c r="E287" s="8">
        <v>3425</v>
      </c>
      <c r="G287" s="6">
        <f t="shared" si="10"/>
        <v>3425</v>
      </c>
    </row>
    <row r="288" spans="1:8" hidden="1" x14ac:dyDescent="0.25">
      <c r="A288" s="17">
        <v>42671</v>
      </c>
      <c r="B288" s="10" t="s">
        <v>1397</v>
      </c>
      <c r="C288" s="11" t="s">
        <v>164</v>
      </c>
      <c r="E288" s="8">
        <v>2772</v>
      </c>
      <c r="G288" s="6">
        <f t="shared" si="10"/>
        <v>2772</v>
      </c>
    </row>
    <row r="289" spans="1:8" hidden="1" x14ac:dyDescent="0.25">
      <c r="A289" s="17">
        <v>42677</v>
      </c>
      <c r="B289" s="10" t="s">
        <v>1397</v>
      </c>
      <c r="C289" s="11" t="s">
        <v>164</v>
      </c>
      <c r="F289" s="9">
        <v>300000</v>
      </c>
      <c r="G289" s="6">
        <f t="shared" si="10"/>
        <v>-300000</v>
      </c>
      <c r="H289" s="31" t="s">
        <v>1661</v>
      </c>
    </row>
    <row r="290" spans="1:8" hidden="1" x14ac:dyDescent="0.25">
      <c r="A290" s="17">
        <v>42685</v>
      </c>
      <c r="B290" s="10" t="s">
        <v>40</v>
      </c>
      <c r="C290" s="11" t="s">
        <v>169</v>
      </c>
      <c r="D290" s="768">
        <v>143</v>
      </c>
      <c r="E290" s="8">
        <v>4139</v>
      </c>
      <c r="G290" s="6">
        <f t="shared" si="10"/>
        <v>4139</v>
      </c>
    </row>
    <row r="291" spans="1:8" hidden="1" x14ac:dyDescent="0.25">
      <c r="A291" s="17">
        <v>42688</v>
      </c>
      <c r="B291" s="10" t="s">
        <v>1493</v>
      </c>
      <c r="C291" s="11" t="s">
        <v>169</v>
      </c>
      <c r="D291" s="768">
        <v>146</v>
      </c>
      <c r="E291" s="8">
        <v>13000</v>
      </c>
      <c r="G291" s="6">
        <f t="shared" si="10"/>
        <v>13000</v>
      </c>
    </row>
    <row r="292" spans="1:8" hidden="1" x14ac:dyDescent="0.25">
      <c r="A292" s="17">
        <v>42671</v>
      </c>
      <c r="B292" s="10" t="s">
        <v>1397</v>
      </c>
      <c r="C292" s="11" t="s">
        <v>161</v>
      </c>
      <c r="D292" s="768">
        <v>341</v>
      </c>
      <c r="E292" s="8">
        <v>127293</v>
      </c>
      <c r="G292" s="6">
        <f t="shared" si="10"/>
        <v>127293</v>
      </c>
    </row>
    <row r="293" spans="1:8" hidden="1" x14ac:dyDescent="0.25">
      <c r="A293" s="17">
        <v>42671</v>
      </c>
      <c r="B293" s="10" t="s">
        <v>40</v>
      </c>
      <c r="C293" s="11" t="s">
        <v>164</v>
      </c>
      <c r="D293" s="768">
        <v>1617</v>
      </c>
      <c r="E293" s="8">
        <v>2066</v>
      </c>
      <c r="G293" s="6">
        <f t="shared" si="10"/>
        <v>2066</v>
      </c>
    </row>
    <row r="294" spans="1:8" hidden="1" x14ac:dyDescent="0.25">
      <c r="A294" s="17">
        <v>42671</v>
      </c>
      <c r="B294" s="10" t="s">
        <v>1397</v>
      </c>
      <c r="C294" s="11" t="s">
        <v>164</v>
      </c>
      <c r="D294" s="768">
        <v>1617</v>
      </c>
      <c r="E294" s="8">
        <v>2673</v>
      </c>
      <c r="G294" s="6">
        <f t="shared" si="10"/>
        <v>2673</v>
      </c>
    </row>
    <row r="295" spans="1:8" hidden="1" x14ac:dyDescent="0.25">
      <c r="A295" s="17">
        <v>42678</v>
      </c>
      <c r="B295" s="10" t="s">
        <v>40</v>
      </c>
      <c r="C295" s="11" t="s">
        <v>161</v>
      </c>
      <c r="D295" s="768">
        <v>371</v>
      </c>
      <c r="E295" s="8">
        <v>27403</v>
      </c>
      <c r="G295" s="6">
        <f t="shared" si="10"/>
        <v>27403</v>
      </c>
    </row>
    <row r="296" spans="1:8" hidden="1" x14ac:dyDescent="0.25">
      <c r="A296" s="17">
        <v>42683</v>
      </c>
      <c r="B296" s="10" t="s">
        <v>1397</v>
      </c>
      <c r="C296" s="11" t="s">
        <v>161</v>
      </c>
      <c r="D296" s="768">
        <v>385</v>
      </c>
      <c r="E296" s="8">
        <v>2912</v>
      </c>
      <c r="G296" s="6">
        <f t="shared" si="10"/>
        <v>2912</v>
      </c>
    </row>
    <row r="297" spans="1:8" hidden="1" x14ac:dyDescent="0.25">
      <c r="A297" s="17">
        <v>42684</v>
      </c>
      <c r="B297" s="10" t="s">
        <v>963</v>
      </c>
      <c r="C297" s="11" t="s">
        <v>161</v>
      </c>
      <c r="D297" s="768">
        <v>393</v>
      </c>
      <c r="E297" s="8">
        <v>36992</v>
      </c>
      <c r="G297" s="6">
        <f t="shared" si="10"/>
        <v>36992</v>
      </c>
    </row>
    <row r="298" spans="1:8" hidden="1" x14ac:dyDescent="0.25">
      <c r="A298" s="17">
        <v>42690</v>
      </c>
      <c r="B298" s="10" t="s">
        <v>1397</v>
      </c>
      <c r="C298" s="11" t="s">
        <v>164</v>
      </c>
      <c r="E298" s="8">
        <v>188041</v>
      </c>
      <c r="G298" s="6">
        <f>E298-F298</f>
        <v>188041</v>
      </c>
    </row>
    <row r="299" spans="1:8" hidden="1" x14ac:dyDescent="0.25">
      <c r="A299" s="17">
        <v>42678</v>
      </c>
      <c r="B299" s="10" t="s">
        <v>1493</v>
      </c>
      <c r="C299" s="11" t="s">
        <v>166</v>
      </c>
      <c r="D299" s="768">
        <v>8227</v>
      </c>
      <c r="E299" s="8">
        <v>37550</v>
      </c>
      <c r="F299" s="9">
        <v>70</v>
      </c>
      <c r="G299" s="6">
        <f t="shared" si="10"/>
        <v>37480</v>
      </c>
    </row>
    <row r="300" spans="1:8" hidden="1" x14ac:dyDescent="0.25">
      <c r="A300" s="17">
        <v>42679</v>
      </c>
      <c r="B300" s="10" t="s">
        <v>963</v>
      </c>
      <c r="C300" s="11" t="s">
        <v>166</v>
      </c>
      <c r="D300" s="768">
        <v>8232</v>
      </c>
      <c r="E300" s="8">
        <v>18750</v>
      </c>
      <c r="G300" s="6">
        <f t="shared" si="10"/>
        <v>18750</v>
      </c>
    </row>
    <row r="301" spans="1:8" hidden="1" x14ac:dyDescent="0.25">
      <c r="A301" s="17">
        <v>42691</v>
      </c>
      <c r="B301" s="10" t="s">
        <v>1397</v>
      </c>
      <c r="C301" s="11" t="s">
        <v>166</v>
      </c>
      <c r="D301" s="768">
        <v>8294</v>
      </c>
      <c r="E301" s="8">
        <v>29550</v>
      </c>
      <c r="G301" s="6">
        <f t="shared" si="10"/>
        <v>29550</v>
      </c>
    </row>
    <row r="302" spans="1:8" hidden="1" x14ac:dyDescent="0.25">
      <c r="A302" s="17">
        <v>42691</v>
      </c>
      <c r="B302" s="10" t="s">
        <v>1399</v>
      </c>
      <c r="C302" s="11" t="s">
        <v>166</v>
      </c>
      <c r="D302" s="768">
        <v>8295</v>
      </c>
      <c r="E302" s="8">
        <v>10150</v>
      </c>
      <c r="G302" s="6">
        <f t="shared" si="10"/>
        <v>10150</v>
      </c>
    </row>
    <row r="303" spans="1:8" hidden="1" x14ac:dyDescent="0.25">
      <c r="A303" s="17">
        <v>42697</v>
      </c>
      <c r="B303" s="10" t="s">
        <v>1493</v>
      </c>
      <c r="C303" s="11" t="s">
        <v>166</v>
      </c>
      <c r="D303" s="768">
        <v>8337</v>
      </c>
      <c r="E303" s="8">
        <v>16650</v>
      </c>
      <c r="G303" s="6">
        <f t="shared" si="10"/>
        <v>16650</v>
      </c>
    </row>
    <row r="304" spans="1:8" hidden="1" x14ac:dyDescent="0.25">
      <c r="A304" s="17">
        <v>42697</v>
      </c>
      <c r="B304" s="10" t="s">
        <v>40</v>
      </c>
      <c r="C304" s="11" t="s">
        <v>166</v>
      </c>
      <c r="D304" s="768">
        <v>8333</v>
      </c>
      <c r="E304" s="8">
        <v>3950</v>
      </c>
      <c r="G304" s="6">
        <f t="shared" si="10"/>
        <v>3950</v>
      </c>
    </row>
    <row r="305" spans="1:8" hidden="1" x14ac:dyDescent="0.25">
      <c r="A305" s="17">
        <v>42697</v>
      </c>
      <c r="B305" s="10" t="s">
        <v>1399</v>
      </c>
      <c r="C305" s="11" t="s">
        <v>166</v>
      </c>
      <c r="D305" s="768">
        <v>8343</v>
      </c>
      <c r="E305" s="8">
        <v>3950</v>
      </c>
      <c r="G305" s="6">
        <f t="shared" si="10"/>
        <v>3950</v>
      </c>
    </row>
    <row r="306" spans="1:8" hidden="1" x14ac:dyDescent="0.25">
      <c r="A306" s="17">
        <v>42697</v>
      </c>
      <c r="B306" s="10" t="s">
        <v>1400</v>
      </c>
      <c r="C306" s="11" t="s">
        <v>1815</v>
      </c>
      <c r="D306" s="768">
        <v>282</v>
      </c>
      <c r="E306" s="8">
        <v>625598</v>
      </c>
      <c r="G306" s="6">
        <f t="shared" si="10"/>
        <v>625598</v>
      </c>
    </row>
    <row r="307" spans="1:8" hidden="1" x14ac:dyDescent="0.25">
      <c r="A307" s="17">
        <v>42697</v>
      </c>
      <c r="B307" s="10" t="s">
        <v>1397</v>
      </c>
      <c r="C307" s="11" t="s">
        <v>166</v>
      </c>
      <c r="D307" s="768">
        <v>8349</v>
      </c>
      <c r="E307" s="8">
        <v>13550</v>
      </c>
      <c r="G307" s="6">
        <f t="shared" si="10"/>
        <v>13550</v>
      </c>
    </row>
    <row r="308" spans="1:8" hidden="1" x14ac:dyDescent="0.25">
      <c r="A308" s="17">
        <v>42703</v>
      </c>
      <c r="B308" s="10" t="s">
        <v>154</v>
      </c>
      <c r="C308" s="11" t="s">
        <v>166</v>
      </c>
      <c r="F308" s="9">
        <v>109590</v>
      </c>
      <c r="G308" s="6">
        <f t="shared" si="10"/>
        <v>-109590</v>
      </c>
    </row>
    <row r="309" spans="1:8" hidden="1" x14ac:dyDescent="0.25">
      <c r="A309" s="17">
        <v>42703</v>
      </c>
      <c r="B309" s="10" t="s">
        <v>1203</v>
      </c>
      <c r="C309" s="11" t="s">
        <v>166</v>
      </c>
      <c r="F309" s="9">
        <v>34350</v>
      </c>
      <c r="G309" s="6">
        <f t="shared" si="10"/>
        <v>-34350</v>
      </c>
    </row>
    <row r="310" spans="1:8" hidden="1" x14ac:dyDescent="0.25">
      <c r="A310" s="17">
        <v>42703</v>
      </c>
      <c r="B310" s="10" t="s">
        <v>963</v>
      </c>
      <c r="C310" s="11" t="s">
        <v>166</v>
      </c>
      <c r="F310" s="9">
        <v>31500</v>
      </c>
      <c r="G310" s="6">
        <f t="shared" si="10"/>
        <v>-31500</v>
      </c>
    </row>
    <row r="311" spans="1:8" hidden="1" x14ac:dyDescent="0.25">
      <c r="A311" s="17">
        <v>42703</v>
      </c>
      <c r="B311" s="10" t="s">
        <v>1399</v>
      </c>
      <c r="C311" s="11" t="s">
        <v>166</v>
      </c>
      <c r="F311" s="9">
        <v>24450</v>
      </c>
      <c r="G311" s="6">
        <f t="shared" si="10"/>
        <v>-24450</v>
      </c>
    </row>
    <row r="312" spans="1:8" hidden="1" x14ac:dyDescent="0.25">
      <c r="A312" s="17">
        <v>42703</v>
      </c>
      <c r="B312" s="10" t="s">
        <v>40</v>
      </c>
      <c r="C312" s="11" t="s">
        <v>166</v>
      </c>
      <c r="F312" s="9">
        <v>110</v>
      </c>
      <c r="G312" s="6">
        <f t="shared" si="10"/>
        <v>-110</v>
      </c>
    </row>
    <row r="313" spans="1:8" hidden="1" x14ac:dyDescent="0.25">
      <c r="A313" s="17">
        <v>42711</v>
      </c>
      <c r="B313" s="10" t="s">
        <v>1805</v>
      </c>
      <c r="C313" s="11" t="s">
        <v>166</v>
      </c>
      <c r="D313" s="768">
        <v>8394</v>
      </c>
      <c r="E313" s="8">
        <v>22400</v>
      </c>
      <c r="G313" s="6">
        <f t="shared" ref="G313:G488" si="11">E313-F313</f>
        <v>22400</v>
      </c>
    </row>
    <row r="314" spans="1:8" hidden="1" x14ac:dyDescent="0.25">
      <c r="A314" s="17">
        <v>42711</v>
      </c>
      <c r="B314" s="10" t="s">
        <v>1493</v>
      </c>
      <c r="C314" s="11" t="s">
        <v>166</v>
      </c>
      <c r="D314" s="768">
        <v>8397</v>
      </c>
      <c r="E314" s="8">
        <v>8550</v>
      </c>
      <c r="G314" s="6">
        <f t="shared" si="11"/>
        <v>8550</v>
      </c>
    </row>
    <row r="315" spans="1:8" hidden="1" x14ac:dyDescent="0.25">
      <c r="A315" s="17">
        <v>42712</v>
      </c>
      <c r="B315" s="10" t="s">
        <v>1400</v>
      </c>
      <c r="C315" s="11" t="s">
        <v>1815</v>
      </c>
      <c r="F315" s="9">
        <v>500000</v>
      </c>
      <c r="G315" s="6">
        <f t="shared" si="11"/>
        <v>-500000</v>
      </c>
      <c r="H315" s="31" t="s">
        <v>2134</v>
      </c>
    </row>
    <row r="316" spans="1:8" hidden="1" x14ac:dyDescent="0.25">
      <c r="A316" s="17">
        <v>42625</v>
      </c>
      <c r="B316" s="10" t="s">
        <v>1807</v>
      </c>
      <c r="C316" s="11" t="s">
        <v>169</v>
      </c>
      <c r="D316" s="768">
        <v>166</v>
      </c>
      <c r="E316" s="8">
        <v>4800</v>
      </c>
      <c r="G316" s="6">
        <f t="shared" si="11"/>
        <v>4800</v>
      </c>
    </row>
    <row r="317" spans="1:8" hidden="1" x14ac:dyDescent="0.25">
      <c r="A317" s="17">
        <v>42625</v>
      </c>
      <c r="B317" s="10" t="s">
        <v>82</v>
      </c>
      <c r="C317" s="11" t="s">
        <v>169</v>
      </c>
      <c r="D317" s="768">
        <v>167</v>
      </c>
      <c r="E317" s="8">
        <v>62500</v>
      </c>
      <c r="G317" s="6">
        <f t="shared" si="11"/>
        <v>62500</v>
      </c>
    </row>
    <row r="318" spans="1:8" hidden="1" x14ac:dyDescent="0.25">
      <c r="A318" s="17">
        <v>42718</v>
      </c>
      <c r="B318" s="10" t="s">
        <v>40</v>
      </c>
      <c r="C318" s="11" t="s">
        <v>166</v>
      </c>
      <c r="F318" s="106">
        <v>52616</v>
      </c>
      <c r="G318" s="6">
        <f t="shared" si="11"/>
        <v>-52616</v>
      </c>
      <c r="H318" s="78"/>
    </row>
    <row r="319" spans="1:8" hidden="1" x14ac:dyDescent="0.25">
      <c r="A319" s="17">
        <v>42718</v>
      </c>
      <c r="B319" s="10" t="s">
        <v>769</v>
      </c>
      <c r="C319" s="11" t="s">
        <v>166</v>
      </c>
      <c r="F319" s="106">
        <v>58518</v>
      </c>
      <c r="G319" s="6">
        <f t="shared" si="11"/>
        <v>-58518</v>
      </c>
      <c r="H319" s="79" t="s">
        <v>1824</v>
      </c>
    </row>
    <row r="320" spans="1:8" hidden="1" x14ac:dyDescent="0.25">
      <c r="A320" s="17">
        <v>42718</v>
      </c>
      <c r="B320" s="10" t="s">
        <v>1805</v>
      </c>
      <c r="C320" s="11" t="s">
        <v>166</v>
      </c>
      <c r="F320" s="106">
        <v>22400</v>
      </c>
      <c r="G320" s="6">
        <f t="shared" si="11"/>
        <v>-22400</v>
      </c>
      <c r="H320" s="79" t="s">
        <v>1822</v>
      </c>
    </row>
    <row r="321" spans="1:8" hidden="1" x14ac:dyDescent="0.25">
      <c r="A321" s="17">
        <v>42718</v>
      </c>
      <c r="B321" s="10" t="s">
        <v>1493</v>
      </c>
      <c r="C321" s="11" t="s">
        <v>166</v>
      </c>
      <c r="F321" s="106">
        <v>30000</v>
      </c>
      <c r="G321" s="6">
        <f t="shared" si="11"/>
        <v>-30000</v>
      </c>
      <c r="H321" s="79" t="s">
        <v>1823</v>
      </c>
    </row>
    <row r="322" spans="1:8" hidden="1" x14ac:dyDescent="0.25">
      <c r="A322" s="17">
        <v>42718</v>
      </c>
      <c r="B322" s="10" t="s">
        <v>1397</v>
      </c>
      <c r="C322" s="11" t="s">
        <v>166</v>
      </c>
      <c r="F322" s="106">
        <v>20000</v>
      </c>
      <c r="G322" s="6">
        <f t="shared" si="11"/>
        <v>-20000</v>
      </c>
      <c r="H322" s="79"/>
    </row>
    <row r="323" spans="1:8" hidden="1" x14ac:dyDescent="0.25">
      <c r="A323" s="17">
        <v>42718</v>
      </c>
      <c r="B323" s="10" t="s">
        <v>1215</v>
      </c>
      <c r="C323" s="11" t="s">
        <v>166</v>
      </c>
      <c r="F323" s="106">
        <v>16466</v>
      </c>
      <c r="G323" s="6">
        <f t="shared" si="11"/>
        <v>-16466</v>
      </c>
      <c r="H323" s="80"/>
    </row>
    <row r="324" spans="1:8" hidden="1" x14ac:dyDescent="0.25">
      <c r="A324" s="17">
        <v>42721</v>
      </c>
      <c r="B324" s="10" t="s">
        <v>82</v>
      </c>
      <c r="C324" s="11" t="s">
        <v>169</v>
      </c>
      <c r="F324" s="9">
        <v>62500</v>
      </c>
      <c r="G324" s="6">
        <f t="shared" si="11"/>
        <v>-62500</v>
      </c>
      <c r="H324" s="31" t="s">
        <v>1835</v>
      </c>
    </row>
    <row r="325" spans="1:8" hidden="1" x14ac:dyDescent="0.25">
      <c r="A325" s="17">
        <v>42709</v>
      </c>
      <c r="B325" s="10" t="s">
        <v>1397</v>
      </c>
      <c r="C325" s="11" t="s">
        <v>164</v>
      </c>
      <c r="D325" s="768">
        <v>2497</v>
      </c>
      <c r="E325" s="8">
        <v>15015</v>
      </c>
      <c r="G325" s="6">
        <f t="shared" si="11"/>
        <v>15015</v>
      </c>
    </row>
    <row r="326" spans="1:8" hidden="1" x14ac:dyDescent="0.25">
      <c r="A326" s="17">
        <v>42713</v>
      </c>
      <c r="B326" s="10" t="s">
        <v>1397</v>
      </c>
      <c r="C326" s="11" t="s">
        <v>164</v>
      </c>
      <c r="D326" s="768">
        <v>2594</v>
      </c>
      <c r="E326" s="8">
        <v>1646</v>
      </c>
      <c r="G326" s="6">
        <f t="shared" si="11"/>
        <v>1646</v>
      </c>
    </row>
    <row r="327" spans="1:8" hidden="1" x14ac:dyDescent="0.25">
      <c r="A327" s="17">
        <v>42713</v>
      </c>
      <c r="B327" s="10" t="s">
        <v>1397</v>
      </c>
      <c r="C327" s="11" t="s">
        <v>164</v>
      </c>
      <c r="F327" s="9">
        <v>500000</v>
      </c>
      <c r="G327" s="6">
        <f t="shared" si="11"/>
        <v>-500000</v>
      </c>
      <c r="H327" s="31" t="s">
        <v>1677</v>
      </c>
    </row>
    <row r="328" spans="1:8" hidden="1" x14ac:dyDescent="0.25">
      <c r="A328" s="17">
        <v>42723</v>
      </c>
      <c r="B328" s="10" t="s">
        <v>1397</v>
      </c>
      <c r="C328" s="11" t="s">
        <v>164</v>
      </c>
      <c r="D328" s="768">
        <v>2770</v>
      </c>
      <c r="E328" s="8">
        <v>121</v>
      </c>
      <c r="G328" s="6">
        <f t="shared" si="11"/>
        <v>121</v>
      </c>
    </row>
    <row r="329" spans="1:8" hidden="1" x14ac:dyDescent="0.25">
      <c r="A329" s="17">
        <v>42721</v>
      </c>
      <c r="B329" s="10" t="s">
        <v>1397</v>
      </c>
      <c r="C329" s="11" t="s">
        <v>164</v>
      </c>
      <c r="D329" s="768">
        <v>2746</v>
      </c>
      <c r="E329" s="8">
        <v>281</v>
      </c>
      <c r="G329" s="6">
        <f t="shared" si="11"/>
        <v>281</v>
      </c>
    </row>
    <row r="330" spans="1:8" hidden="1" x14ac:dyDescent="0.25">
      <c r="A330" s="17">
        <v>42724</v>
      </c>
      <c r="B330" s="10" t="s">
        <v>1397</v>
      </c>
      <c r="C330" s="11" t="s">
        <v>164</v>
      </c>
      <c r="D330" s="768">
        <v>2803</v>
      </c>
      <c r="E330" s="8">
        <v>13067</v>
      </c>
      <c r="G330" s="6">
        <f t="shared" si="11"/>
        <v>13067</v>
      </c>
    </row>
    <row r="331" spans="1:8" hidden="1" x14ac:dyDescent="0.25">
      <c r="A331" s="17">
        <v>42731</v>
      </c>
      <c r="B331" s="10" t="s">
        <v>1397</v>
      </c>
      <c r="C331" s="11" t="s">
        <v>164</v>
      </c>
      <c r="D331" s="768">
        <v>2730</v>
      </c>
      <c r="E331" s="8">
        <v>281</v>
      </c>
      <c r="G331" s="6">
        <f t="shared" si="11"/>
        <v>281</v>
      </c>
    </row>
    <row r="332" spans="1:8" hidden="1" x14ac:dyDescent="0.25">
      <c r="A332" s="17">
        <v>42728</v>
      </c>
      <c r="B332" s="10" t="s">
        <v>40</v>
      </c>
      <c r="C332" s="11" t="s">
        <v>161</v>
      </c>
      <c r="D332" s="768">
        <v>430</v>
      </c>
      <c r="E332" s="8">
        <v>15578</v>
      </c>
      <c r="G332" s="6">
        <f t="shared" si="11"/>
        <v>15578</v>
      </c>
    </row>
    <row r="333" spans="1:8" hidden="1" x14ac:dyDescent="0.25">
      <c r="A333" s="17">
        <v>42707</v>
      </c>
      <c r="B333" s="10" t="s">
        <v>1493</v>
      </c>
      <c r="C333" s="11" t="s">
        <v>166</v>
      </c>
      <c r="D333" s="768">
        <v>8378</v>
      </c>
      <c r="E333" s="8">
        <v>16750</v>
      </c>
      <c r="G333" s="6">
        <f t="shared" si="11"/>
        <v>16750</v>
      </c>
    </row>
    <row r="334" spans="1:8" hidden="1" x14ac:dyDescent="0.25">
      <c r="A334" s="17">
        <v>42728</v>
      </c>
      <c r="B334" s="10" t="s">
        <v>1805</v>
      </c>
      <c r="C334" s="11" t="s">
        <v>166</v>
      </c>
      <c r="D334" s="768">
        <v>8435</v>
      </c>
      <c r="E334" s="8">
        <v>31050</v>
      </c>
      <c r="G334" s="6">
        <f t="shared" si="11"/>
        <v>31050</v>
      </c>
    </row>
    <row r="335" spans="1:8" hidden="1" x14ac:dyDescent="0.25">
      <c r="A335" s="17">
        <v>42728</v>
      </c>
      <c r="B335" s="10" t="s">
        <v>1215</v>
      </c>
      <c r="C335" s="11" t="s">
        <v>166</v>
      </c>
      <c r="D335" s="768">
        <v>8519</v>
      </c>
      <c r="E335" s="8">
        <v>65200</v>
      </c>
      <c r="G335" s="6">
        <f t="shared" si="11"/>
        <v>65200</v>
      </c>
    </row>
    <row r="336" spans="1:8" hidden="1" x14ac:dyDescent="0.25">
      <c r="A336" s="17">
        <v>42738</v>
      </c>
      <c r="B336" s="10" t="s">
        <v>1400</v>
      </c>
      <c r="C336" s="11" t="s">
        <v>1815</v>
      </c>
      <c r="D336" s="768">
        <v>310</v>
      </c>
      <c r="E336" s="8">
        <v>64607</v>
      </c>
      <c r="G336" s="6">
        <f t="shared" si="11"/>
        <v>64607</v>
      </c>
    </row>
    <row r="337" spans="1:8" hidden="1" x14ac:dyDescent="0.25">
      <c r="A337" s="17">
        <v>42741</v>
      </c>
      <c r="B337" s="10" t="s">
        <v>40</v>
      </c>
      <c r="C337" s="11" t="s">
        <v>161</v>
      </c>
      <c r="D337" s="768">
        <v>527</v>
      </c>
      <c r="E337" s="8">
        <v>6960</v>
      </c>
      <c r="G337" s="6">
        <f t="shared" si="11"/>
        <v>6960</v>
      </c>
    </row>
    <row r="338" spans="1:8" hidden="1" x14ac:dyDescent="0.25">
      <c r="A338" s="17">
        <v>42741</v>
      </c>
      <c r="B338" s="10" t="s">
        <v>963</v>
      </c>
      <c r="C338" s="11" t="s">
        <v>166</v>
      </c>
      <c r="D338" s="768">
        <v>527</v>
      </c>
      <c r="E338" s="8">
        <v>2000</v>
      </c>
      <c r="G338" s="6">
        <f t="shared" si="11"/>
        <v>2000</v>
      </c>
    </row>
    <row r="339" spans="1:8" hidden="1" x14ac:dyDescent="0.25">
      <c r="A339" s="17">
        <v>42741</v>
      </c>
      <c r="B339" s="10" t="s">
        <v>1400</v>
      </c>
      <c r="C339" s="11" t="s">
        <v>1815</v>
      </c>
      <c r="D339" s="768">
        <v>313</v>
      </c>
      <c r="E339" s="8">
        <v>41277</v>
      </c>
      <c r="G339" s="6">
        <f t="shared" si="11"/>
        <v>41277</v>
      </c>
    </row>
    <row r="340" spans="1:8" hidden="1" x14ac:dyDescent="0.25">
      <c r="A340" s="17">
        <v>42745</v>
      </c>
      <c r="B340" s="10" t="s">
        <v>1400</v>
      </c>
      <c r="C340" s="11" t="s">
        <v>1815</v>
      </c>
      <c r="D340" s="768">
        <v>317</v>
      </c>
      <c r="E340" s="8">
        <v>16023</v>
      </c>
      <c r="G340" s="6">
        <f t="shared" si="11"/>
        <v>16023</v>
      </c>
    </row>
    <row r="341" spans="1:8" hidden="1" x14ac:dyDescent="0.25">
      <c r="A341" s="17">
        <v>42747</v>
      </c>
      <c r="B341" s="10" t="s">
        <v>1400</v>
      </c>
      <c r="C341" s="11" t="s">
        <v>1815</v>
      </c>
      <c r="D341" s="768">
        <v>320</v>
      </c>
      <c r="E341" s="8">
        <v>4400</v>
      </c>
      <c r="G341" s="6">
        <f t="shared" si="11"/>
        <v>4400</v>
      </c>
    </row>
    <row r="342" spans="1:8" hidden="1" x14ac:dyDescent="0.25">
      <c r="A342" s="17">
        <v>42718</v>
      </c>
      <c r="B342" s="10" t="s">
        <v>1397</v>
      </c>
      <c r="C342" s="11" t="s">
        <v>169</v>
      </c>
      <c r="D342" s="768">
        <v>173</v>
      </c>
      <c r="E342" s="8">
        <v>6820</v>
      </c>
      <c r="G342" s="6">
        <f t="shared" si="11"/>
        <v>6820</v>
      </c>
    </row>
    <row r="343" spans="1:8" hidden="1" x14ac:dyDescent="0.25">
      <c r="A343" s="17">
        <v>42723</v>
      </c>
      <c r="B343" s="10" t="s">
        <v>40</v>
      </c>
      <c r="C343" s="11" t="s">
        <v>169</v>
      </c>
      <c r="D343" s="768">
        <v>184</v>
      </c>
      <c r="E343" s="8">
        <v>8338</v>
      </c>
      <c r="G343" s="6">
        <f t="shared" si="11"/>
        <v>8338</v>
      </c>
    </row>
    <row r="344" spans="1:8" hidden="1" x14ac:dyDescent="0.25">
      <c r="A344" s="17">
        <v>42739</v>
      </c>
      <c r="B344" s="10" t="s">
        <v>1215</v>
      </c>
      <c r="C344" s="11" t="s">
        <v>169</v>
      </c>
      <c r="D344" s="768">
        <v>198</v>
      </c>
      <c r="E344" s="8">
        <v>9600</v>
      </c>
      <c r="G344" s="6">
        <f t="shared" si="11"/>
        <v>9600</v>
      </c>
    </row>
    <row r="345" spans="1:8" hidden="1" x14ac:dyDescent="0.25">
      <c r="A345" s="17">
        <v>42746</v>
      </c>
      <c r="B345" s="10" t="s">
        <v>40</v>
      </c>
      <c r="C345" s="11" t="s">
        <v>169</v>
      </c>
      <c r="D345" s="768">
        <v>208</v>
      </c>
      <c r="E345" s="8">
        <v>18880</v>
      </c>
      <c r="G345" s="6">
        <f t="shared" si="11"/>
        <v>18880</v>
      </c>
    </row>
    <row r="346" spans="1:8" hidden="1" x14ac:dyDescent="0.25">
      <c r="A346" s="17">
        <v>42739</v>
      </c>
      <c r="B346" s="10" t="s">
        <v>40</v>
      </c>
      <c r="C346" s="11" t="s">
        <v>161</v>
      </c>
      <c r="D346" s="768">
        <v>545</v>
      </c>
      <c r="E346" s="8">
        <v>4156</v>
      </c>
      <c r="G346" s="6">
        <f t="shared" si="11"/>
        <v>4156</v>
      </c>
    </row>
    <row r="347" spans="1:8" hidden="1" x14ac:dyDescent="0.25">
      <c r="A347" s="17">
        <v>42739</v>
      </c>
      <c r="B347" s="10" t="s">
        <v>963</v>
      </c>
      <c r="C347" s="11" t="s">
        <v>161</v>
      </c>
      <c r="D347" s="768">
        <v>545</v>
      </c>
      <c r="E347" s="8">
        <v>13000</v>
      </c>
      <c r="G347" s="6">
        <f t="shared" si="11"/>
        <v>13000</v>
      </c>
    </row>
    <row r="348" spans="1:8" hidden="1" x14ac:dyDescent="0.25">
      <c r="A348" s="17">
        <v>42726</v>
      </c>
      <c r="B348" s="10" t="s">
        <v>40</v>
      </c>
      <c r="C348" s="11" t="s">
        <v>164</v>
      </c>
      <c r="D348" s="768">
        <v>2854</v>
      </c>
      <c r="E348" s="8">
        <v>5460</v>
      </c>
      <c r="G348" s="6">
        <f t="shared" si="11"/>
        <v>5460</v>
      </c>
    </row>
    <row r="349" spans="1:8" hidden="1" x14ac:dyDescent="0.25">
      <c r="A349" s="17">
        <v>42731</v>
      </c>
      <c r="B349" s="10" t="s">
        <v>1397</v>
      </c>
      <c r="C349" s="11" t="s">
        <v>164</v>
      </c>
      <c r="D349" s="768">
        <v>2957</v>
      </c>
      <c r="E349" s="8">
        <v>7480</v>
      </c>
      <c r="G349" s="6">
        <f t="shared" si="11"/>
        <v>7480</v>
      </c>
    </row>
    <row r="350" spans="1:8" hidden="1" x14ac:dyDescent="0.25">
      <c r="A350" s="17">
        <v>42738</v>
      </c>
      <c r="B350" s="10" t="s">
        <v>1399</v>
      </c>
      <c r="C350" s="11" t="s">
        <v>164</v>
      </c>
      <c r="D350" s="768">
        <v>3086</v>
      </c>
      <c r="E350" s="8">
        <v>1067</v>
      </c>
      <c r="G350" s="6">
        <f t="shared" si="11"/>
        <v>1067</v>
      </c>
    </row>
    <row r="351" spans="1:8" hidden="1" x14ac:dyDescent="0.25">
      <c r="A351" s="17">
        <v>42738</v>
      </c>
      <c r="B351" s="10" t="s">
        <v>40</v>
      </c>
      <c r="C351" s="11" t="s">
        <v>164</v>
      </c>
      <c r="D351" s="768">
        <v>3087</v>
      </c>
      <c r="E351" s="109">
        <v>3797</v>
      </c>
      <c r="F351" s="214"/>
      <c r="G351" s="6">
        <f t="shared" ref="G351" si="12">E351-F351</f>
        <v>3797</v>
      </c>
    </row>
    <row r="352" spans="1:8" hidden="1" x14ac:dyDescent="0.25">
      <c r="A352" s="17">
        <v>42759</v>
      </c>
      <c r="B352" s="10" t="s">
        <v>1087</v>
      </c>
      <c r="C352" s="11" t="s">
        <v>161</v>
      </c>
      <c r="E352" s="109"/>
      <c r="F352" s="110">
        <v>11240</v>
      </c>
      <c r="G352" s="6">
        <f t="shared" si="11"/>
        <v>-11240</v>
      </c>
      <c r="H352" s="78"/>
    </row>
    <row r="353" spans="1:8" hidden="1" x14ac:dyDescent="0.25">
      <c r="A353" s="17">
        <v>42759</v>
      </c>
      <c r="B353" s="10" t="s">
        <v>38</v>
      </c>
      <c r="C353" s="11" t="s">
        <v>161</v>
      </c>
      <c r="E353" s="109"/>
      <c r="F353" s="111">
        <v>9551</v>
      </c>
      <c r="G353" s="6">
        <f t="shared" si="11"/>
        <v>-9551</v>
      </c>
      <c r="H353" s="79" t="s">
        <v>2038</v>
      </c>
    </row>
    <row r="354" spans="1:8" hidden="1" x14ac:dyDescent="0.25">
      <c r="A354" s="17">
        <v>42759</v>
      </c>
      <c r="B354" s="10" t="s">
        <v>963</v>
      </c>
      <c r="C354" s="11" t="s">
        <v>161</v>
      </c>
      <c r="E354" s="109"/>
      <c r="F354" s="111">
        <v>49992</v>
      </c>
      <c r="G354" s="6">
        <f t="shared" si="11"/>
        <v>-49992</v>
      </c>
      <c r="H354" s="79" t="s">
        <v>2039</v>
      </c>
    </row>
    <row r="355" spans="1:8" hidden="1" x14ac:dyDescent="0.25">
      <c r="A355" s="17">
        <v>42759</v>
      </c>
      <c r="B355" s="10" t="s">
        <v>1397</v>
      </c>
      <c r="C355" s="11" t="s">
        <v>161</v>
      </c>
      <c r="E355" s="109"/>
      <c r="F355" s="111">
        <v>130205</v>
      </c>
      <c r="G355" s="6">
        <f t="shared" si="11"/>
        <v>-130205</v>
      </c>
      <c r="H355" s="79"/>
    </row>
    <row r="356" spans="1:8" hidden="1" x14ac:dyDescent="0.25">
      <c r="A356" s="17">
        <v>42759</v>
      </c>
      <c r="B356" s="10" t="s">
        <v>40</v>
      </c>
      <c r="C356" s="11" t="s">
        <v>161</v>
      </c>
      <c r="E356" s="109"/>
      <c r="F356" s="112">
        <v>99012</v>
      </c>
      <c r="G356" s="6">
        <f t="shared" si="11"/>
        <v>-99012</v>
      </c>
      <c r="H356" s="80"/>
    </row>
    <row r="357" spans="1:8" hidden="1" x14ac:dyDescent="0.25">
      <c r="A357" s="17">
        <v>42759</v>
      </c>
      <c r="B357" s="10" t="s">
        <v>1493</v>
      </c>
      <c r="C357" s="11" t="s">
        <v>166</v>
      </c>
      <c r="E357" s="109"/>
      <c r="F357" s="110">
        <v>70650</v>
      </c>
      <c r="G357" s="6">
        <f t="shared" si="11"/>
        <v>-70650</v>
      </c>
      <c r="H357" s="78"/>
    </row>
    <row r="358" spans="1:8" hidden="1" x14ac:dyDescent="0.25">
      <c r="A358" s="17">
        <v>42759</v>
      </c>
      <c r="B358" s="10" t="s">
        <v>963</v>
      </c>
      <c r="C358" s="11" t="s">
        <v>166</v>
      </c>
      <c r="E358" s="109"/>
      <c r="F358" s="111">
        <v>2000</v>
      </c>
      <c r="G358" s="6">
        <f t="shared" si="11"/>
        <v>-2000</v>
      </c>
      <c r="H358" s="79" t="s">
        <v>2040</v>
      </c>
    </row>
    <row r="359" spans="1:8" hidden="1" x14ac:dyDescent="0.25">
      <c r="A359" s="17">
        <v>42759</v>
      </c>
      <c r="B359" s="10" t="s">
        <v>1805</v>
      </c>
      <c r="C359" s="11" t="s">
        <v>166</v>
      </c>
      <c r="E359" s="109"/>
      <c r="F359" s="111">
        <v>31050</v>
      </c>
      <c r="G359" s="6">
        <f t="shared" si="11"/>
        <v>-31050</v>
      </c>
      <c r="H359" s="79" t="s">
        <v>2039</v>
      </c>
    </row>
    <row r="360" spans="1:8" hidden="1" x14ac:dyDescent="0.25">
      <c r="A360" s="17">
        <v>42759</v>
      </c>
      <c r="B360" s="10" t="s">
        <v>1397</v>
      </c>
      <c r="C360" s="11" t="s">
        <v>166</v>
      </c>
      <c r="E360" s="109"/>
      <c r="F360" s="111">
        <v>96300</v>
      </c>
      <c r="G360" s="6">
        <f t="shared" si="11"/>
        <v>-96300</v>
      </c>
      <c r="H360" s="79"/>
    </row>
    <row r="361" spans="1:8" hidden="1" x14ac:dyDescent="0.25">
      <c r="A361" s="17">
        <v>42759</v>
      </c>
      <c r="B361" s="10" t="s">
        <v>1215</v>
      </c>
      <c r="C361" s="11" t="s">
        <v>166</v>
      </c>
      <c r="E361" s="109"/>
      <c r="F361" s="112">
        <v>100000</v>
      </c>
      <c r="G361" s="6">
        <f t="shared" si="11"/>
        <v>-100000</v>
      </c>
      <c r="H361" s="80"/>
    </row>
    <row r="362" spans="1:8" hidden="1" x14ac:dyDescent="0.25">
      <c r="A362" s="17">
        <v>42738</v>
      </c>
      <c r="B362" s="10" t="s">
        <v>1805</v>
      </c>
      <c r="C362" s="11" t="s">
        <v>166</v>
      </c>
      <c r="D362" s="768">
        <v>8534</v>
      </c>
      <c r="E362" s="8">
        <v>4575</v>
      </c>
      <c r="G362" s="6">
        <f t="shared" si="11"/>
        <v>4575</v>
      </c>
    </row>
    <row r="363" spans="1:8" hidden="1" x14ac:dyDescent="0.25">
      <c r="A363" s="17">
        <v>42739</v>
      </c>
      <c r="B363" s="10" t="s">
        <v>1805</v>
      </c>
      <c r="C363" s="11" t="s">
        <v>166</v>
      </c>
      <c r="D363" s="768">
        <v>8552</v>
      </c>
      <c r="E363" s="8">
        <v>9000</v>
      </c>
      <c r="G363" s="6">
        <f t="shared" si="11"/>
        <v>9000</v>
      </c>
    </row>
    <row r="364" spans="1:8" hidden="1" x14ac:dyDescent="0.25">
      <c r="A364" s="17">
        <v>42756</v>
      </c>
      <c r="B364" s="10" t="s">
        <v>1215</v>
      </c>
      <c r="C364" s="11" t="s">
        <v>166</v>
      </c>
      <c r="D364" s="768">
        <v>8662</v>
      </c>
      <c r="E364" s="8">
        <v>18860</v>
      </c>
      <c r="G364" s="6">
        <f t="shared" si="11"/>
        <v>18860</v>
      </c>
    </row>
    <row r="365" spans="1:8" hidden="1" x14ac:dyDescent="0.25">
      <c r="A365" s="17">
        <v>42758</v>
      </c>
      <c r="B365" s="10" t="s">
        <v>1805</v>
      </c>
      <c r="C365" s="11" t="s">
        <v>166</v>
      </c>
      <c r="D365" s="768">
        <v>8627</v>
      </c>
      <c r="E365" s="8">
        <v>5598</v>
      </c>
      <c r="G365" s="6">
        <f t="shared" si="11"/>
        <v>5598</v>
      </c>
    </row>
    <row r="366" spans="1:8" hidden="1" x14ac:dyDescent="0.25">
      <c r="A366" s="17">
        <v>42763</v>
      </c>
      <c r="B366" s="10" t="s">
        <v>1805</v>
      </c>
      <c r="C366" s="11" t="s">
        <v>166</v>
      </c>
      <c r="D366" s="768">
        <v>8671</v>
      </c>
      <c r="E366" s="8">
        <v>6000</v>
      </c>
      <c r="G366" s="6">
        <f t="shared" si="11"/>
        <v>6000</v>
      </c>
    </row>
    <row r="367" spans="1:8" hidden="1" x14ac:dyDescent="0.25">
      <c r="A367" s="17">
        <v>42765</v>
      </c>
      <c r="B367" s="10" t="s">
        <v>1805</v>
      </c>
      <c r="C367" s="11" t="s">
        <v>166</v>
      </c>
      <c r="D367" s="768">
        <v>8674</v>
      </c>
      <c r="E367" s="8">
        <v>6300</v>
      </c>
      <c r="G367" s="6">
        <f t="shared" si="11"/>
        <v>6300</v>
      </c>
    </row>
    <row r="368" spans="1:8" hidden="1" x14ac:dyDescent="0.25">
      <c r="A368" s="17">
        <v>42597</v>
      </c>
      <c r="B368" s="10" t="s">
        <v>40</v>
      </c>
      <c r="C368" s="11" t="s">
        <v>180</v>
      </c>
      <c r="D368" s="768">
        <v>7302</v>
      </c>
      <c r="E368" s="8">
        <v>48000</v>
      </c>
      <c r="G368" s="6">
        <f t="shared" si="11"/>
        <v>48000</v>
      </c>
    </row>
    <row r="369" spans="1:7" hidden="1" x14ac:dyDescent="0.25">
      <c r="A369" s="17">
        <v>42600</v>
      </c>
      <c r="B369" s="10" t="s">
        <v>40</v>
      </c>
      <c r="C369" s="11" t="s">
        <v>180</v>
      </c>
      <c r="D369" s="768">
        <v>7322</v>
      </c>
      <c r="E369" s="8">
        <v>24000</v>
      </c>
      <c r="G369" s="6">
        <f t="shared" si="11"/>
        <v>24000</v>
      </c>
    </row>
    <row r="370" spans="1:7" hidden="1" x14ac:dyDescent="0.25">
      <c r="A370" s="17">
        <v>42601</v>
      </c>
      <c r="B370" s="10" t="s">
        <v>40</v>
      </c>
      <c r="C370" s="11" t="s">
        <v>180</v>
      </c>
      <c r="D370" s="768">
        <v>7325</v>
      </c>
      <c r="E370" s="8">
        <v>16276</v>
      </c>
      <c r="G370" s="6">
        <f t="shared" si="11"/>
        <v>16276</v>
      </c>
    </row>
    <row r="371" spans="1:7" hidden="1" x14ac:dyDescent="0.25">
      <c r="A371" s="17">
        <v>42601</v>
      </c>
      <c r="B371" s="10" t="s">
        <v>40</v>
      </c>
      <c r="C371" s="11" t="s">
        <v>180</v>
      </c>
      <c r="D371" s="768">
        <v>7326</v>
      </c>
      <c r="E371" s="8">
        <v>37100</v>
      </c>
      <c r="G371" s="6">
        <f t="shared" si="11"/>
        <v>37100</v>
      </c>
    </row>
    <row r="372" spans="1:7" hidden="1" x14ac:dyDescent="0.25">
      <c r="A372" s="17">
        <v>42641</v>
      </c>
      <c r="B372" s="10" t="s">
        <v>1397</v>
      </c>
      <c r="C372" s="11" t="s">
        <v>180</v>
      </c>
      <c r="D372" s="768">
        <v>7397</v>
      </c>
      <c r="E372" s="8">
        <v>47720</v>
      </c>
      <c r="G372" s="6">
        <f t="shared" si="11"/>
        <v>47720</v>
      </c>
    </row>
    <row r="373" spans="1:7" hidden="1" x14ac:dyDescent="0.25">
      <c r="A373" s="17">
        <v>42641</v>
      </c>
      <c r="B373" s="10" t="s">
        <v>1397</v>
      </c>
      <c r="C373" s="11" t="s">
        <v>180</v>
      </c>
      <c r="D373" s="768">
        <v>7395</v>
      </c>
      <c r="E373" s="8">
        <v>75900</v>
      </c>
      <c r="G373" s="6">
        <f t="shared" si="11"/>
        <v>75900</v>
      </c>
    </row>
    <row r="374" spans="1:7" hidden="1" x14ac:dyDescent="0.25">
      <c r="A374" s="17">
        <v>42641</v>
      </c>
      <c r="B374" s="10" t="s">
        <v>40</v>
      </c>
      <c r="C374" s="11" t="s">
        <v>180</v>
      </c>
      <c r="D374" s="768">
        <v>7396</v>
      </c>
      <c r="E374" s="8">
        <v>11200</v>
      </c>
      <c r="G374" s="6">
        <f t="shared" si="11"/>
        <v>11200</v>
      </c>
    </row>
    <row r="375" spans="1:7" hidden="1" x14ac:dyDescent="0.25">
      <c r="A375" s="17">
        <v>42683</v>
      </c>
      <c r="B375" s="10" t="s">
        <v>1676</v>
      </c>
      <c r="C375" s="11" t="s">
        <v>180</v>
      </c>
      <c r="D375" s="768">
        <v>7484</v>
      </c>
      <c r="E375" s="8">
        <v>20020</v>
      </c>
      <c r="G375" s="6">
        <f t="shared" si="11"/>
        <v>20020</v>
      </c>
    </row>
    <row r="376" spans="1:7" hidden="1" x14ac:dyDescent="0.25">
      <c r="A376" s="17">
        <v>42704</v>
      </c>
      <c r="B376" s="10" t="s">
        <v>1397</v>
      </c>
      <c r="C376" s="11" t="s">
        <v>180</v>
      </c>
      <c r="D376" s="768">
        <v>7528</v>
      </c>
      <c r="E376" s="8">
        <v>16800</v>
      </c>
      <c r="G376" s="6">
        <f t="shared" si="11"/>
        <v>16800</v>
      </c>
    </row>
    <row r="377" spans="1:7" hidden="1" x14ac:dyDescent="0.25">
      <c r="A377" s="17">
        <v>42741</v>
      </c>
      <c r="B377" s="10" t="s">
        <v>1676</v>
      </c>
      <c r="C377" s="11" t="s">
        <v>180</v>
      </c>
      <c r="D377" s="768">
        <v>7628</v>
      </c>
      <c r="E377" s="8">
        <v>11980</v>
      </c>
      <c r="G377" s="6">
        <f t="shared" si="11"/>
        <v>11980</v>
      </c>
    </row>
    <row r="378" spans="1:7" hidden="1" x14ac:dyDescent="0.25">
      <c r="A378" s="17">
        <v>42741</v>
      </c>
      <c r="B378" s="10" t="s">
        <v>1676</v>
      </c>
      <c r="C378" s="11" t="s">
        <v>180</v>
      </c>
      <c r="D378" s="768">
        <v>7629</v>
      </c>
      <c r="E378" s="8">
        <v>17550</v>
      </c>
      <c r="G378" s="6">
        <f t="shared" si="11"/>
        <v>17550</v>
      </c>
    </row>
    <row r="379" spans="1:7" hidden="1" x14ac:dyDescent="0.25">
      <c r="A379" s="17">
        <v>42758</v>
      </c>
      <c r="B379" s="10" t="s">
        <v>1397</v>
      </c>
      <c r="C379" s="11" t="s">
        <v>180</v>
      </c>
      <c r="D379" s="768">
        <v>7660</v>
      </c>
      <c r="E379" s="8">
        <v>30872</v>
      </c>
      <c r="G379" s="6">
        <f t="shared" si="11"/>
        <v>30872</v>
      </c>
    </row>
    <row r="380" spans="1:7" hidden="1" x14ac:dyDescent="0.25">
      <c r="A380" s="17">
        <v>42774</v>
      </c>
      <c r="B380" s="10" t="s">
        <v>1397</v>
      </c>
      <c r="C380" s="11" t="s">
        <v>180</v>
      </c>
      <c r="D380" s="768">
        <v>7693</v>
      </c>
      <c r="E380" s="8">
        <v>272620</v>
      </c>
      <c r="G380" s="6">
        <f t="shared" si="11"/>
        <v>272620</v>
      </c>
    </row>
    <row r="381" spans="1:7" hidden="1" x14ac:dyDescent="0.25">
      <c r="A381" s="17">
        <v>42775</v>
      </c>
      <c r="B381" s="10" t="s">
        <v>1400</v>
      </c>
      <c r="C381" s="11" t="s">
        <v>1815</v>
      </c>
      <c r="D381" s="768">
        <v>331</v>
      </c>
      <c r="E381" s="8">
        <v>122171</v>
      </c>
      <c r="G381" s="6">
        <f t="shared" si="11"/>
        <v>122171</v>
      </c>
    </row>
    <row r="382" spans="1:7" hidden="1" x14ac:dyDescent="0.25">
      <c r="A382" s="17">
        <v>42775</v>
      </c>
      <c r="B382" s="10" t="s">
        <v>1400</v>
      </c>
      <c r="C382" s="11" t="s">
        <v>1815</v>
      </c>
      <c r="D382" s="768">
        <v>334</v>
      </c>
      <c r="E382" s="8">
        <v>24483</v>
      </c>
      <c r="G382" s="6">
        <f t="shared" si="11"/>
        <v>24483</v>
      </c>
    </row>
    <row r="383" spans="1:7" hidden="1" x14ac:dyDescent="0.25">
      <c r="A383" s="17">
        <v>42775</v>
      </c>
      <c r="B383" s="10" t="s">
        <v>1400</v>
      </c>
      <c r="C383" s="11" t="s">
        <v>1815</v>
      </c>
      <c r="D383" s="768">
        <v>336</v>
      </c>
      <c r="E383" s="8">
        <v>5304</v>
      </c>
      <c r="G383" s="6">
        <f t="shared" si="11"/>
        <v>5304</v>
      </c>
    </row>
    <row r="384" spans="1:7" hidden="1" x14ac:dyDescent="0.25">
      <c r="A384" s="17">
        <v>42775</v>
      </c>
      <c r="B384" s="10" t="s">
        <v>1805</v>
      </c>
      <c r="C384" s="11" t="s">
        <v>1815</v>
      </c>
      <c r="D384" s="768">
        <v>340</v>
      </c>
      <c r="E384" s="225">
        <v>69000</v>
      </c>
      <c r="G384" s="6">
        <f t="shared" si="11"/>
        <v>69000</v>
      </c>
    </row>
    <row r="385" spans="1:8" hidden="1" x14ac:dyDescent="0.25">
      <c r="A385" s="17">
        <v>42767</v>
      </c>
      <c r="B385" s="10" t="s">
        <v>40</v>
      </c>
      <c r="C385" s="11" t="s">
        <v>164</v>
      </c>
      <c r="D385" s="768">
        <v>3619</v>
      </c>
      <c r="E385" s="8">
        <v>4682</v>
      </c>
      <c r="G385" s="6">
        <f t="shared" si="11"/>
        <v>4682</v>
      </c>
    </row>
    <row r="386" spans="1:8" hidden="1" x14ac:dyDescent="0.25">
      <c r="A386" s="17">
        <v>42767</v>
      </c>
      <c r="B386" s="10" t="s">
        <v>1691</v>
      </c>
      <c r="C386" s="11" t="s">
        <v>164</v>
      </c>
      <c r="D386" s="768">
        <v>3579</v>
      </c>
      <c r="E386" s="8">
        <v>6925</v>
      </c>
      <c r="G386" s="6">
        <f t="shared" si="11"/>
        <v>6925</v>
      </c>
    </row>
    <row r="387" spans="1:8" hidden="1" x14ac:dyDescent="0.25">
      <c r="A387" s="17">
        <v>42760</v>
      </c>
      <c r="B387" s="10" t="s">
        <v>1805</v>
      </c>
      <c r="C387" s="11" t="s">
        <v>161</v>
      </c>
      <c r="D387" s="768">
        <v>596</v>
      </c>
      <c r="E387" s="8">
        <v>1500</v>
      </c>
      <c r="G387" s="6">
        <f t="shared" si="11"/>
        <v>1500</v>
      </c>
    </row>
    <row r="388" spans="1:8" hidden="1" x14ac:dyDescent="0.25">
      <c r="A388" s="17">
        <v>42760</v>
      </c>
      <c r="B388" s="10" t="s">
        <v>40</v>
      </c>
      <c r="C388" s="11" t="s">
        <v>161</v>
      </c>
      <c r="D388" s="768">
        <v>596</v>
      </c>
      <c r="E388" s="8">
        <v>22924</v>
      </c>
      <c r="G388" s="6">
        <f t="shared" si="11"/>
        <v>22924</v>
      </c>
    </row>
    <row r="389" spans="1:8" hidden="1" x14ac:dyDescent="0.25">
      <c r="A389" s="17">
        <v>42770</v>
      </c>
      <c r="B389" s="10" t="s">
        <v>1397</v>
      </c>
      <c r="C389" s="11" t="s">
        <v>164</v>
      </c>
      <c r="D389" s="768">
        <v>3688</v>
      </c>
      <c r="E389" s="8">
        <v>29229</v>
      </c>
      <c r="G389" s="6">
        <f t="shared" si="11"/>
        <v>29229</v>
      </c>
    </row>
    <row r="390" spans="1:8" hidden="1" x14ac:dyDescent="0.25">
      <c r="A390" s="17">
        <v>42774</v>
      </c>
      <c r="B390" s="10" t="s">
        <v>1691</v>
      </c>
      <c r="C390" s="11" t="s">
        <v>164</v>
      </c>
      <c r="D390" s="768">
        <v>3769</v>
      </c>
      <c r="E390" s="8">
        <v>3091</v>
      </c>
      <c r="G390" s="6">
        <f t="shared" si="11"/>
        <v>3091</v>
      </c>
    </row>
    <row r="391" spans="1:8" hidden="1" x14ac:dyDescent="0.25">
      <c r="A391" s="17">
        <v>42780</v>
      </c>
      <c r="B391" s="10" t="s">
        <v>2089</v>
      </c>
      <c r="C391" s="11" t="s">
        <v>169</v>
      </c>
      <c r="D391" s="768">
        <v>240</v>
      </c>
      <c r="E391" s="8">
        <v>22000</v>
      </c>
      <c r="G391" s="6">
        <f t="shared" si="11"/>
        <v>22000</v>
      </c>
    </row>
    <row r="392" spans="1:8" hidden="1" x14ac:dyDescent="0.25">
      <c r="A392" s="17">
        <v>42776</v>
      </c>
      <c r="B392" s="10" t="s">
        <v>1676</v>
      </c>
      <c r="C392" s="11" t="s">
        <v>166</v>
      </c>
      <c r="D392" s="768">
        <v>8740</v>
      </c>
      <c r="E392" s="8">
        <v>24250</v>
      </c>
      <c r="G392" s="6">
        <f t="shared" si="11"/>
        <v>24250</v>
      </c>
    </row>
    <row r="393" spans="1:8" hidden="1" x14ac:dyDescent="0.25">
      <c r="A393" s="17">
        <v>42783</v>
      </c>
      <c r="B393" s="10" t="s">
        <v>1493</v>
      </c>
      <c r="C393" s="11" t="s">
        <v>166</v>
      </c>
      <c r="F393" s="9">
        <v>75030</v>
      </c>
      <c r="G393" s="6">
        <f t="shared" si="11"/>
        <v>-75030</v>
      </c>
      <c r="H393" s="78"/>
    </row>
    <row r="394" spans="1:8" hidden="1" x14ac:dyDescent="0.25">
      <c r="A394" s="17">
        <v>42783</v>
      </c>
      <c r="B394" s="10" t="s">
        <v>1805</v>
      </c>
      <c r="C394" s="11" t="s">
        <v>166</v>
      </c>
      <c r="F394" s="9">
        <v>31473</v>
      </c>
      <c r="G394" s="6">
        <f t="shared" si="11"/>
        <v>-31473</v>
      </c>
      <c r="H394" s="79" t="s">
        <v>2092</v>
      </c>
    </row>
    <row r="395" spans="1:8" hidden="1" x14ac:dyDescent="0.25">
      <c r="A395" s="17">
        <v>42783</v>
      </c>
      <c r="B395" s="10" t="s">
        <v>1676</v>
      </c>
      <c r="C395" s="11" t="s">
        <v>166</v>
      </c>
      <c r="F395" s="9">
        <v>24250</v>
      </c>
      <c r="G395" s="6">
        <f t="shared" si="11"/>
        <v>-24250</v>
      </c>
      <c r="H395" s="79"/>
    </row>
    <row r="396" spans="1:8" hidden="1" x14ac:dyDescent="0.25">
      <c r="A396" s="17">
        <v>42783</v>
      </c>
      <c r="B396" s="10" t="s">
        <v>1215</v>
      </c>
      <c r="C396" s="11" t="s">
        <v>166</v>
      </c>
      <c r="F396" s="9">
        <v>69247</v>
      </c>
      <c r="G396" s="6">
        <f t="shared" si="11"/>
        <v>-69247</v>
      </c>
      <c r="H396" s="80"/>
    </row>
    <row r="397" spans="1:8" hidden="1" x14ac:dyDescent="0.25">
      <c r="A397" s="17">
        <v>42783</v>
      </c>
      <c r="B397" s="10" t="s">
        <v>40</v>
      </c>
      <c r="C397" s="11" t="s">
        <v>161</v>
      </c>
      <c r="F397" s="9">
        <v>200000</v>
      </c>
      <c r="G397" s="6">
        <f t="shared" si="11"/>
        <v>-200000</v>
      </c>
      <c r="H397" s="78" t="s">
        <v>2093</v>
      </c>
    </row>
    <row r="398" spans="1:8" hidden="1" x14ac:dyDescent="0.25">
      <c r="A398" s="17">
        <v>42783</v>
      </c>
      <c r="B398" s="10" t="s">
        <v>1691</v>
      </c>
      <c r="C398" s="11" t="s">
        <v>164</v>
      </c>
      <c r="F398" s="9">
        <v>10016</v>
      </c>
      <c r="G398" s="6">
        <f t="shared" si="11"/>
        <v>-10016</v>
      </c>
      <c r="H398" s="78"/>
    </row>
    <row r="399" spans="1:8" hidden="1" x14ac:dyDescent="0.25">
      <c r="A399" s="17">
        <v>42783</v>
      </c>
      <c r="B399" s="10" t="s">
        <v>769</v>
      </c>
      <c r="C399" s="11" t="s">
        <v>164</v>
      </c>
      <c r="F399" s="9">
        <v>4260</v>
      </c>
      <c r="G399" s="6">
        <f t="shared" si="11"/>
        <v>-4260</v>
      </c>
      <c r="H399" s="79" t="s">
        <v>2096</v>
      </c>
    </row>
    <row r="400" spans="1:8" hidden="1" x14ac:dyDescent="0.25">
      <c r="A400" s="17">
        <v>42783</v>
      </c>
      <c r="B400" s="10" t="s">
        <v>1399</v>
      </c>
      <c r="C400" s="11" t="s">
        <v>164</v>
      </c>
      <c r="F400" s="9">
        <v>25185</v>
      </c>
      <c r="G400" s="6">
        <f t="shared" si="11"/>
        <v>-25185</v>
      </c>
      <c r="H400" s="79"/>
    </row>
    <row r="401" spans="1:8" hidden="1" x14ac:dyDescent="0.25">
      <c r="A401" s="17">
        <v>42783</v>
      </c>
      <c r="B401" s="10" t="s">
        <v>40</v>
      </c>
      <c r="C401" s="11" t="s">
        <v>164</v>
      </c>
      <c r="F401" s="9">
        <v>110539</v>
      </c>
      <c r="G401" s="6">
        <f t="shared" si="11"/>
        <v>-110539</v>
      </c>
      <c r="H401" s="80"/>
    </row>
    <row r="402" spans="1:8" hidden="1" x14ac:dyDescent="0.25">
      <c r="A402" s="17">
        <v>42783</v>
      </c>
      <c r="B402" s="10" t="s">
        <v>2089</v>
      </c>
      <c r="C402" s="11" t="s">
        <v>166</v>
      </c>
      <c r="E402" s="8">
        <v>24072</v>
      </c>
      <c r="G402" s="6">
        <f t="shared" si="11"/>
        <v>24072</v>
      </c>
    </row>
    <row r="403" spans="1:8" hidden="1" x14ac:dyDescent="0.25">
      <c r="A403" s="17">
        <v>42783</v>
      </c>
      <c r="B403" s="10" t="s">
        <v>1400</v>
      </c>
      <c r="C403" s="11" t="s">
        <v>1815</v>
      </c>
      <c r="D403" s="768">
        <v>347</v>
      </c>
      <c r="E403" s="8">
        <v>806368</v>
      </c>
      <c r="G403" s="6">
        <f t="shared" si="11"/>
        <v>806368</v>
      </c>
    </row>
    <row r="404" spans="1:8" hidden="1" x14ac:dyDescent="0.25">
      <c r="A404" s="17">
        <v>42787</v>
      </c>
      <c r="B404" s="10" t="s">
        <v>2023</v>
      </c>
      <c r="C404" s="11" t="s">
        <v>166</v>
      </c>
      <c r="D404" s="768">
        <v>8808</v>
      </c>
      <c r="E404" s="8">
        <v>78330</v>
      </c>
      <c r="G404" s="6">
        <f t="shared" si="11"/>
        <v>78330</v>
      </c>
    </row>
    <row r="405" spans="1:8" hidden="1" x14ac:dyDescent="0.25">
      <c r="A405" s="17">
        <v>42787</v>
      </c>
      <c r="B405" s="10" t="s">
        <v>2023</v>
      </c>
      <c r="C405" s="11" t="s">
        <v>166</v>
      </c>
      <c r="D405" s="768">
        <v>8809</v>
      </c>
      <c r="E405" s="8">
        <v>33600</v>
      </c>
      <c r="G405" s="6">
        <f t="shared" si="11"/>
        <v>33600</v>
      </c>
    </row>
    <row r="406" spans="1:8" hidden="1" x14ac:dyDescent="0.25">
      <c r="A406" s="17">
        <v>42788</v>
      </c>
      <c r="B406" s="10" t="s">
        <v>2023</v>
      </c>
      <c r="C406" s="11" t="s">
        <v>166</v>
      </c>
      <c r="D406" s="768">
        <v>8816</v>
      </c>
      <c r="E406" s="8">
        <v>7128</v>
      </c>
      <c r="G406" s="6">
        <f t="shared" si="11"/>
        <v>7128</v>
      </c>
    </row>
    <row r="407" spans="1:8" hidden="1" x14ac:dyDescent="0.25">
      <c r="A407" s="17">
        <v>42784</v>
      </c>
      <c r="B407" s="10" t="s">
        <v>2089</v>
      </c>
      <c r="C407" s="11" t="s">
        <v>164</v>
      </c>
      <c r="D407" s="768">
        <v>3985</v>
      </c>
      <c r="E407" s="8">
        <v>3305</v>
      </c>
      <c r="G407" s="6">
        <f t="shared" si="11"/>
        <v>3305</v>
      </c>
    </row>
    <row r="408" spans="1:8" hidden="1" x14ac:dyDescent="0.25">
      <c r="A408" s="17">
        <v>42784</v>
      </c>
      <c r="B408" s="10" t="s">
        <v>1397</v>
      </c>
      <c r="C408" s="11" t="s">
        <v>164</v>
      </c>
      <c r="D408" s="768">
        <v>3918</v>
      </c>
      <c r="E408" s="8">
        <v>1690</v>
      </c>
      <c r="G408" s="6">
        <f t="shared" ref="G408:G409" si="13">E408-F408</f>
        <v>1690</v>
      </c>
    </row>
    <row r="409" spans="1:8" hidden="1" x14ac:dyDescent="0.25">
      <c r="A409" s="17">
        <v>42784</v>
      </c>
      <c r="B409" s="10" t="s">
        <v>1397</v>
      </c>
      <c r="C409" s="11" t="s">
        <v>164</v>
      </c>
      <c r="D409" s="768">
        <v>3958</v>
      </c>
      <c r="E409" s="8">
        <v>7297</v>
      </c>
      <c r="G409" s="6">
        <f t="shared" si="13"/>
        <v>7297</v>
      </c>
    </row>
    <row r="410" spans="1:8" hidden="1" x14ac:dyDescent="0.25">
      <c r="A410" s="17">
        <v>42773</v>
      </c>
      <c r="B410" s="10" t="s">
        <v>1397</v>
      </c>
      <c r="C410" s="11" t="s">
        <v>161</v>
      </c>
      <c r="D410" s="768">
        <v>629</v>
      </c>
      <c r="E410" s="8">
        <v>26618</v>
      </c>
      <c r="G410" s="6">
        <f t="shared" si="11"/>
        <v>26618</v>
      </c>
    </row>
    <row r="411" spans="1:8" hidden="1" x14ac:dyDescent="0.25">
      <c r="A411" s="17">
        <v>42776</v>
      </c>
      <c r="B411" s="10" t="s">
        <v>1397</v>
      </c>
      <c r="C411" s="11" t="s">
        <v>161</v>
      </c>
      <c r="D411" s="768">
        <v>638</v>
      </c>
      <c r="E411" s="8">
        <v>105186</v>
      </c>
      <c r="G411" s="6">
        <f t="shared" si="11"/>
        <v>105186</v>
      </c>
    </row>
    <row r="412" spans="1:8" hidden="1" x14ac:dyDescent="0.25">
      <c r="A412" s="17">
        <v>42789</v>
      </c>
      <c r="B412" s="10" t="s">
        <v>1397</v>
      </c>
      <c r="C412" s="11" t="s">
        <v>161</v>
      </c>
      <c r="D412" s="768">
        <v>675</v>
      </c>
      <c r="E412" s="8">
        <v>69661</v>
      </c>
      <c r="G412" s="6">
        <f t="shared" si="11"/>
        <v>69661</v>
      </c>
    </row>
    <row r="413" spans="1:8" hidden="1" x14ac:dyDescent="0.25">
      <c r="A413" s="17">
        <v>42791</v>
      </c>
      <c r="B413" s="10" t="s">
        <v>1397</v>
      </c>
      <c r="C413" s="11" t="s">
        <v>166</v>
      </c>
      <c r="D413" s="768">
        <v>8832</v>
      </c>
      <c r="E413" s="8">
        <v>13500</v>
      </c>
      <c r="G413" s="6">
        <f t="shared" si="11"/>
        <v>13500</v>
      </c>
    </row>
    <row r="414" spans="1:8" hidden="1" x14ac:dyDescent="0.25">
      <c r="A414" s="17">
        <v>42796</v>
      </c>
      <c r="B414" s="10" t="s">
        <v>1397</v>
      </c>
      <c r="C414" s="11" t="s">
        <v>166</v>
      </c>
      <c r="D414" s="768">
        <v>8863</v>
      </c>
      <c r="E414" s="8">
        <v>9600</v>
      </c>
      <c r="G414" s="6">
        <f t="shared" si="11"/>
        <v>9600</v>
      </c>
    </row>
    <row r="415" spans="1:8" hidden="1" x14ac:dyDescent="0.25">
      <c r="A415" s="17">
        <v>42796</v>
      </c>
      <c r="B415" s="10" t="s">
        <v>1400</v>
      </c>
      <c r="C415" s="11" t="s">
        <v>1815</v>
      </c>
      <c r="F415" s="9">
        <v>400000</v>
      </c>
      <c r="G415" s="6">
        <f t="shared" si="11"/>
        <v>-400000</v>
      </c>
      <c r="H415" s="31" t="s">
        <v>2135</v>
      </c>
    </row>
    <row r="416" spans="1:8" hidden="1" x14ac:dyDescent="0.25">
      <c r="A416" s="17">
        <v>42780</v>
      </c>
      <c r="B416" s="10" t="s">
        <v>1805</v>
      </c>
      <c r="C416" s="11" t="s">
        <v>164</v>
      </c>
      <c r="D416" s="768">
        <v>3884</v>
      </c>
      <c r="E416" s="8">
        <v>68397</v>
      </c>
      <c r="G416" s="6">
        <f t="shared" si="11"/>
        <v>68397</v>
      </c>
    </row>
    <row r="417" spans="1:8" hidden="1" x14ac:dyDescent="0.25">
      <c r="A417" s="17">
        <v>42791</v>
      </c>
      <c r="B417" s="10" t="s">
        <v>1397</v>
      </c>
      <c r="C417" s="11" t="s">
        <v>164</v>
      </c>
      <c r="D417" s="768">
        <v>4124</v>
      </c>
      <c r="E417" s="8">
        <v>18913</v>
      </c>
      <c r="G417" s="6">
        <f t="shared" si="11"/>
        <v>18913</v>
      </c>
    </row>
    <row r="418" spans="1:8" hidden="1" x14ac:dyDescent="0.25">
      <c r="A418" s="17">
        <v>42793</v>
      </c>
      <c r="B418" s="10" t="s">
        <v>1397</v>
      </c>
      <c r="C418" s="11" t="s">
        <v>164</v>
      </c>
      <c r="D418" s="768">
        <v>4155</v>
      </c>
      <c r="E418" s="8">
        <v>882</v>
      </c>
      <c r="G418" s="6">
        <f t="shared" si="11"/>
        <v>882</v>
      </c>
    </row>
    <row r="419" spans="1:8" hidden="1" x14ac:dyDescent="0.25">
      <c r="A419" s="17">
        <v>42793</v>
      </c>
      <c r="B419" s="10" t="s">
        <v>1397</v>
      </c>
      <c r="C419" s="11" t="s">
        <v>164</v>
      </c>
      <c r="D419" s="768">
        <v>4132</v>
      </c>
      <c r="E419" s="8">
        <v>4392</v>
      </c>
      <c r="G419" s="6">
        <f t="shared" si="11"/>
        <v>4392</v>
      </c>
    </row>
    <row r="420" spans="1:8" hidden="1" x14ac:dyDescent="0.25">
      <c r="A420" s="17">
        <v>42811</v>
      </c>
      <c r="B420" s="10" t="s">
        <v>1397</v>
      </c>
      <c r="C420" s="11" t="s">
        <v>164</v>
      </c>
      <c r="D420" s="768">
        <v>4548</v>
      </c>
      <c r="E420" s="8">
        <v>2430</v>
      </c>
      <c r="G420" s="6">
        <f t="shared" ref="G420" si="14">E420-F420</f>
        <v>2430</v>
      </c>
    </row>
    <row r="421" spans="1:8" hidden="1" x14ac:dyDescent="0.25">
      <c r="A421" s="17">
        <v>42808</v>
      </c>
      <c r="B421" s="10" t="s">
        <v>1215</v>
      </c>
      <c r="C421" s="11" t="s">
        <v>166</v>
      </c>
      <c r="F421" s="9">
        <v>63643</v>
      </c>
      <c r="G421" s="6">
        <f t="shared" si="11"/>
        <v>-63643</v>
      </c>
      <c r="H421" s="31" t="s">
        <v>2417</v>
      </c>
    </row>
    <row r="422" spans="1:8" hidden="1" x14ac:dyDescent="0.25">
      <c r="A422" s="17">
        <v>42808</v>
      </c>
      <c r="B422" s="10" t="s">
        <v>2089</v>
      </c>
      <c r="C422" s="11" t="s">
        <v>166</v>
      </c>
      <c r="F422" s="9">
        <v>24072</v>
      </c>
      <c r="G422" s="6">
        <f t="shared" si="11"/>
        <v>-24072</v>
      </c>
      <c r="H422" s="124"/>
    </row>
    <row r="423" spans="1:8" hidden="1" x14ac:dyDescent="0.25">
      <c r="A423" s="17">
        <v>42808</v>
      </c>
      <c r="B423" s="10" t="s">
        <v>2023</v>
      </c>
      <c r="C423" s="11" t="s">
        <v>166</v>
      </c>
      <c r="F423" s="9">
        <v>119058</v>
      </c>
      <c r="G423" s="6">
        <f t="shared" si="11"/>
        <v>-119058</v>
      </c>
      <c r="H423" s="124"/>
    </row>
    <row r="424" spans="1:8" hidden="1" x14ac:dyDescent="0.25">
      <c r="A424" s="17">
        <v>42808</v>
      </c>
      <c r="B424" s="10" t="s">
        <v>1397</v>
      </c>
      <c r="C424" s="11" t="s">
        <v>166</v>
      </c>
      <c r="F424" s="9">
        <v>23100</v>
      </c>
      <c r="G424" s="6">
        <f t="shared" si="11"/>
        <v>-23100</v>
      </c>
      <c r="H424" s="124"/>
    </row>
    <row r="425" spans="1:8" hidden="1" x14ac:dyDescent="0.25">
      <c r="A425" s="17">
        <v>42808</v>
      </c>
      <c r="B425" s="10" t="s">
        <v>2094</v>
      </c>
      <c r="C425" s="11" t="s">
        <v>166</v>
      </c>
      <c r="F425" s="9">
        <v>70127</v>
      </c>
      <c r="G425" s="6">
        <f t="shared" ref="G425" si="15">E425-F425</f>
        <v>-70127</v>
      </c>
      <c r="H425" s="124"/>
    </row>
    <row r="426" spans="1:8" hidden="1" x14ac:dyDescent="0.25">
      <c r="A426" s="17">
        <v>42809</v>
      </c>
      <c r="B426" s="10" t="s">
        <v>1397</v>
      </c>
      <c r="C426" s="11" t="s">
        <v>161</v>
      </c>
      <c r="E426" s="8">
        <v>7903</v>
      </c>
      <c r="G426" s="6">
        <f t="shared" si="11"/>
        <v>7903</v>
      </c>
    </row>
    <row r="427" spans="1:8" hidden="1" x14ac:dyDescent="0.25">
      <c r="A427" s="17">
        <v>42814</v>
      </c>
      <c r="B427" s="10" t="s">
        <v>1397</v>
      </c>
      <c r="C427" s="11" t="s">
        <v>164</v>
      </c>
      <c r="E427" s="8">
        <v>18646</v>
      </c>
      <c r="G427" s="6">
        <f t="shared" si="11"/>
        <v>18646</v>
      </c>
    </row>
    <row r="428" spans="1:8" hidden="1" x14ac:dyDescent="0.25">
      <c r="A428" s="17">
        <v>42693</v>
      </c>
      <c r="B428" s="10" t="s">
        <v>33</v>
      </c>
      <c r="C428" s="11" t="s">
        <v>1803</v>
      </c>
      <c r="E428" s="8">
        <v>106847</v>
      </c>
      <c r="G428" s="6">
        <f t="shared" si="11"/>
        <v>106847</v>
      </c>
    </row>
    <row r="429" spans="1:8" hidden="1" x14ac:dyDescent="0.25">
      <c r="A429" s="17">
        <v>42693</v>
      </c>
      <c r="B429" s="10" t="s">
        <v>32</v>
      </c>
      <c r="C429" s="11" t="s">
        <v>1803</v>
      </c>
      <c r="E429" s="8">
        <v>106847</v>
      </c>
      <c r="G429" s="6">
        <f t="shared" si="11"/>
        <v>106847</v>
      </c>
    </row>
    <row r="430" spans="1:8" hidden="1" x14ac:dyDescent="0.25">
      <c r="A430" s="17">
        <v>42693</v>
      </c>
      <c r="B430" s="10" t="s">
        <v>1397</v>
      </c>
      <c r="C430" s="11" t="s">
        <v>1803</v>
      </c>
      <c r="E430" s="8">
        <v>51879</v>
      </c>
      <c r="G430" s="6">
        <f t="shared" si="11"/>
        <v>51879</v>
      </c>
    </row>
    <row r="431" spans="1:8" hidden="1" x14ac:dyDescent="0.25">
      <c r="A431" s="17">
        <v>42686</v>
      </c>
      <c r="B431" s="10" t="s">
        <v>1397</v>
      </c>
      <c r="C431" s="11" t="s">
        <v>1803</v>
      </c>
      <c r="E431" s="8">
        <v>42108</v>
      </c>
      <c r="G431" s="6">
        <f t="shared" si="11"/>
        <v>42108</v>
      </c>
    </row>
    <row r="432" spans="1:8" hidden="1" x14ac:dyDescent="0.25">
      <c r="A432" s="17">
        <v>42677</v>
      </c>
      <c r="B432" s="10" t="s">
        <v>33</v>
      </c>
      <c r="C432" s="11" t="s">
        <v>1803</v>
      </c>
      <c r="E432" s="8">
        <v>11550</v>
      </c>
      <c r="G432" s="6">
        <f t="shared" si="11"/>
        <v>11550</v>
      </c>
    </row>
    <row r="433" spans="1:8" hidden="1" x14ac:dyDescent="0.25">
      <c r="A433" s="17">
        <v>42682</v>
      </c>
      <c r="B433" s="10" t="s">
        <v>33</v>
      </c>
      <c r="C433" s="11" t="s">
        <v>1803</v>
      </c>
      <c r="E433" s="8">
        <v>19233</v>
      </c>
      <c r="G433" s="6">
        <f t="shared" si="11"/>
        <v>19233</v>
      </c>
    </row>
    <row r="434" spans="1:8" hidden="1" x14ac:dyDescent="0.25">
      <c r="A434" s="17">
        <v>42698</v>
      </c>
      <c r="B434" s="10" t="s">
        <v>1397</v>
      </c>
      <c r="C434" s="11" t="s">
        <v>1803</v>
      </c>
      <c r="E434" s="8">
        <v>3000</v>
      </c>
      <c r="G434" s="6">
        <f t="shared" si="11"/>
        <v>3000</v>
      </c>
    </row>
    <row r="435" spans="1:8" hidden="1" x14ac:dyDescent="0.25">
      <c r="A435" s="17">
        <v>42732</v>
      </c>
      <c r="B435" s="10" t="s">
        <v>1400</v>
      </c>
      <c r="C435" s="11" t="s">
        <v>1803</v>
      </c>
      <c r="E435" s="8">
        <v>433624</v>
      </c>
      <c r="G435" s="6">
        <f t="shared" si="11"/>
        <v>433624</v>
      </c>
    </row>
    <row r="436" spans="1:8" hidden="1" x14ac:dyDescent="0.25">
      <c r="A436" s="17">
        <v>42721</v>
      </c>
      <c r="B436" s="10" t="s">
        <v>33</v>
      </c>
      <c r="C436" s="11" t="s">
        <v>1803</v>
      </c>
      <c r="F436" s="9">
        <v>44879</v>
      </c>
      <c r="G436" s="6">
        <f t="shared" si="11"/>
        <v>-44879</v>
      </c>
      <c r="H436" s="7" t="s">
        <v>2192</v>
      </c>
    </row>
    <row r="437" spans="1:8" hidden="1" x14ac:dyDescent="0.25">
      <c r="A437" s="17">
        <v>42730</v>
      </c>
      <c r="B437" s="10" t="s">
        <v>1676</v>
      </c>
      <c r="C437" s="11" t="s">
        <v>1803</v>
      </c>
      <c r="E437" s="8">
        <v>32908</v>
      </c>
      <c r="G437" s="6">
        <f t="shared" si="11"/>
        <v>32908</v>
      </c>
    </row>
    <row r="438" spans="1:8" hidden="1" x14ac:dyDescent="0.25">
      <c r="A438" s="17">
        <v>42711</v>
      </c>
      <c r="B438" s="10" t="s">
        <v>32</v>
      </c>
      <c r="C438" s="11" t="s">
        <v>1803</v>
      </c>
      <c r="E438" s="8">
        <v>3445</v>
      </c>
      <c r="G438" s="6">
        <f t="shared" si="11"/>
        <v>3445</v>
      </c>
    </row>
    <row r="439" spans="1:8" hidden="1" x14ac:dyDescent="0.25">
      <c r="A439" s="17">
        <v>42727</v>
      </c>
      <c r="B439" s="10" t="s">
        <v>32</v>
      </c>
      <c r="C439" s="11" t="s">
        <v>1803</v>
      </c>
      <c r="E439" s="8">
        <v>36929</v>
      </c>
      <c r="G439" s="6">
        <f t="shared" si="11"/>
        <v>36929</v>
      </c>
    </row>
    <row r="440" spans="1:8" hidden="1" x14ac:dyDescent="0.25">
      <c r="A440" s="17">
        <v>42720</v>
      </c>
      <c r="B440" s="10" t="s">
        <v>33</v>
      </c>
      <c r="C440" s="11" t="s">
        <v>1803</v>
      </c>
      <c r="E440" s="8">
        <v>55873</v>
      </c>
      <c r="G440" s="6">
        <f t="shared" si="11"/>
        <v>55873</v>
      </c>
    </row>
    <row r="441" spans="1:8" hidden="1" x14ac:dyDescent="0.25">
      <c r="A441" s="17">
        <v>42740</v>
      </c>
      <c r="B441" s="10" t="s">
        <v>1397</v>
      </c>
      <c r="C441" s="11" t="s">
        <v>1803</v>
      </c>
      <c r="F441" s="9">
        <v>3000</v>
      </c>
      <c r="G441" s="6">
        <f t="shared" si="11"/>
        <v>-3000</v>
      </c>
      <c r="H441" s="1215" t="s">
        <v>2193</v>
      </c>
    </row>
    <row r="442" spans="1:8" hidden="1" x14ac:dyDescent="0.25">
      <c r="A442" s="17">
        <v>42740</v>
      </c>
      <c r="B442" s="10" t="s">
        <v>1400</v>
      </c>
      <c r="C442" s="11" t="s">
        <v>1803</v>
      </c>
      <c r="F442" s="9">
        <v>433634</v>
      </c>
      <c r="G442" s="6">
        <f t="shared" si="11"/>
        <v>-433634</v>
      </c>
      <c r="H442" s="1216"/>
    </row>
    <row r="443" spans="1:8" hidden="1" x14ac:dyDescent="0.25">
      <c r="A443" s="17">
        <v>42740</v>
      </c>
      <c r="B443" s="10" t="s">
        <v>1676</v>
      </c>
      <c r="C443" s="11" t="s">
        <v>1803</v>
      </c>
      <c r="F443" s="9">
        <v>32908</v>
      </c>
      <c r="G443" s="6">
        <f t="shared" si="11"/>
        <v>-32908</v>
      </c>
      <c r="H443" s="1216"/>
    </row>
    <row r="444" spans="1:8" hidden="1" x14ac:dyDescent="0.25">
      <c r="A444" s="17">
        <v>42740</v>
      </c>
      <c r="B444" s="10" t="s">
        <v>32</v>
      </c>
      <c r="C444" s="11" t="s">
        <v>1803</v>
      </c>
      <c r="F444" s="9">
        <v>30468</v>
      </c>
      <c r="G444" s="6">
        <f t="shared" si="11"/>
        <v>-30468</v>
      </c>
      <c r="H444" s="1217"/>
    </row>
    <row r="445" spans="1:8" hidden="1" x14ac:dyDescent="0.25">
      <c r="A445" s="17">
        <v>42775</v>
      </c>
      <c r="B445" s="10" t="s">
        <v>32</v>
      </c>
      <c r="C445" s="11" t="s">
        <v>1803</v>
      </c>
      <c r="E445" s="8">
        <v>10916</v>
      </c>
      <c r="G445" s="6">
        <f t="shared" si="11"/>
        <v>10916</v>
      </c>
    </row>
    <row r="446" spans="1:8" hidden="1" x14ac:dyDescent="0.25">
      <c r="A446" s="17">
        <v>42770</v>
      </c>
      <c r="B446" s="10" t="s">
        <v>1397</v>
      </c>
      <c r="C446" s="11" t="s">
        <v>1803</v>
      </c>
      <c r="E446" s="8">
        <v>9717</v>
      </c>
      <c r="G446" s="6">
        <f t="shared" si="11"/>
        <v>9717</v>
      </c>
    </row>
    <row r="447" spans="1:8" hidden="1" x14ac:dyDescent="0.25">
      <c r="A447" s="17">
        <v>42768</v>
      </c>
      <c r="B447" s="10" t="s">
        <v>33</v>
      </c>
      <c r="C447" s="11" t="s">
        <v>1803</v>
      </c>
      <c r="E447" s="8">
        <v>13612</v>
      </c>
      <c r="G447" s="6">
        <f t="shared" si="11"/>
        <v>13612</v>
      </c>
    </row>
    <row r="448" spans="1:8" hidden="1" x14ac:dyDescent="0.25">
      <c r="A448" s="17">
        <v>42747</v>
      </c>
      <c r="B448" s="10" t="s">
        <v>32</v>
      </c>
      <c r="C448" s="11" t="s">
        <v>1803</v>
      </c>
      <c r="E448" s="8">
        <v>43165</v>
      </c>
      <c r="G448" s="6">
        <f t="shared" si="11"/>
        <v>43165</v>
      </c>
    </row>
    <row r="449" spans="1:8" hidden="1" x14ac:dyDescent="0.25">
      <c r="A449" s="17">
        <v>42755</v>
      </c>
      <c r="B449" s="10" t="s">
        <v>32</v>
      </c>
      <c r="C449" s="11" t="s">
        <v>1803</v>
      </c>
      <c r="E449" s="8">
        <v>6306</v>
      </c>
      <c r="G449" s="6">
        <f t="shared" si="11"/>
        <v>6306</v>
      </c>
    </row>
    <row r="450" spans="1:8" hidden="1" x14ac:dyDescent="0.25">
      <c r="A450" s="17">
        <v>42755</v>
      </c>
      <c r="B450" s="10" t="s">
        <v>1397</v>
      </c>
      <c r="C450" s="11" t="s">
        <v>1803</v>
      </c>
      <c r="E450" s="8">
        <v>33200</v>
      </c>
      <c r="G450" s="6">
        <f t="shared" si="11"/>
        <v>33200</v>
      </c>
    </row>
    <row r="451" spans="1:8" hidden="1" x14ac:dyDescent="0.25">
      <c r="A451" s="17">
        <v>42755</v>
      </c>
      <c r="B451" s="10" t="s">
        <v>1397</v>
      </c>
      <c r="C451" s="11" t="s">
        <v>1803</v>
      </c>
      <c r="F451" s="9">
        <v>44665</v>
      </c>
      <c r="G451" s="6">
        <f t="shared" si="11"/>
        <v>-44665</v>
      </c>
    </row>
    <row r="452" spans="1:8" hidden="1" x14ac:dyDescent="0.25">
      <c r="A452" s="17">
        <v>42742</v>
      </c>
      <c r="B452" s="10" t="s">
        <v>33</v>
      </c>
      <c r="C452" s="11" t="s">
        <v>1803</v>
      </c>
      <c r="E452" s="8">
        <v>10413</v>
      </c>
      <c r="G452" s="6">
        <f t="shared" si="11"/>
        <v>10413</v>
      </c>
    </row>
    <row r="453" spans="1:8" hidden="1" x14ac:dyDescent="0.25">
      <c r="A453" s="17">
        <v>42744</v>
      </c>
      <c r="B453" s="10" t="s">
        <v>33</v>
      </c>
      <c r="C453" s="11" t="s">
        <v>1803</v>
      </c>
      <c r="E453" s="8">
        <v>89052</v>
      </c>
      <c r="G453" s="6">
        <f t="shared" si="11"/>
        <v>89052</v>
      </c>
    </row>
    <row r="454" spans="1:8" hidden="1" x14ac:dyDescent="0.25">
      <c r="A454" s="17">
        <v>42746</v>
      </c>
      <c r="B454" s="10" t="s">
        <v>33</v>
      </c>
      <c r="C454" s="11" t="s">
        <v>1803</v>
      </c>
      <c r="E454" s="8">
        <v>3348</v>
      </c>
      <c r="G454" s="6">
        <f t="shared" si="11"/>
        <v>3348</v>
      </c>
    </row>
    <row r="455" spans="1:8" hidden="1" x14ac:dyDescent="0.25">
      <c r="A455" s="17">
        <v>42740</v>
      </c>
      <c r="B455" s="10" t="s">
        <v>32</v>
      </c>
      <c r="C455" s="11" t="s">
        <v>1803</v>
      </c>
      <c r="E455" s="8">
        <v>95472</v>
      </c>
      <c r="G455" s="6">
        <f t="shared" si="11"/>
        <v>95472</v>
      </c>
    </row>
    <row r="456" spans="1:8" hidden="1" x14ac:dyDescent="0.25">
      <c r="A456" s="17">
        <v>42786</v>
      </c>
      <c r="B456" s="10" t="s">
        <v>1400</v>
      </c>
      <c r="C456" s="11" t="s">
        <v>1803</v>
      </c>
      <c r="E456" s="8">
        <v>1567</v>
      </c>
      <c r="G456" s="6">
        <f t="shared" si="11"/>
        <v>1567</v>
      </c>
    </row>
    <row r="457" spans="1:8" hidden="1" x14ac:dyDescent="0.25">
      <c r="A457" s="17">
        <v>42793</v>
      </c>
      <c r="B457" s="10" t="s">
        <v>1400</v>
      </c>
      <c r="C457" s="11" t="s">
        <v>1803</v>
      </c>
      <c r="E457" s="8">
        <v>27850</v>
      </c>
      <c r="G457" s="6">
        <f t="shared" si="11"/>
        <v>27850</v>
      </c>
    </row>
    <row r="458" spans="1:8" hidden="1" x14ac:dyDescent="0.25">
      <c r="A458" s="17">
        <v>42784</v>
      </c>
      <c r="B458" s="10" t="s">
        <v>33</v>
      </c>
      <c r="C458" s="11" t="s">
        <v>1803</v>
      </c>
      <c r="E458" s="8">
        <v>46586</v>
      </c>
      <c r="G458" s="6">
        <f t="shared" si="11"/>
        <v>46586</v>
      </c>
    </row>
    <row r="459" spans="1:8" hidden="1" x14ac:dyDescent="0.25">
      <c r="A459" s="17">
        <v>42804</v>
      </c>
      <c r="B459" s="10" t="s">
        <v>33</v>
      </c>
      <c r="C459" s="11" t="s">
        <v>1803</v>
      </c>
      <c r="F459" s="9">
        <v>100000</v>
      </c>
      <c r="G459" s="6">
        <f t="shared" si="11"/>
        <v>-100000</v>
      </c>
      <c r="H459" s="1215" t="s">
        <v>2194</v>
      </c>
    </row>
    <row r="460" spans="1:8" hidden="1" x14ac:dyDescent="0.25">
      <c r="A460" s="17">
        <v>42804</v>
      </c>
      <c r="B460" s="10" t="s">
        <v>1397</v>
      </c>
      <c r="C460" s="11" t="s">
        <v>1803</v>
      </c>
      <c r="F460" s="9">
        <v>100000</v>
      </c>
      <c r="G460" s="6">
        <f t="shared" si="11"/>
        <v>-100000</v>
      </c>
      <c r="H460" s="1216"/>
    </row>
    <row r="461" spans="1:8" hidden="1" x14ac:dyDescent="0.25">
      <c r="A461" s="17">
        <v>42804</v>
      </c>
      <c r="B461" s="10" t="s">
        <v>32</v>
      </c>
      <c r="C461" s="11" t="s">
        <v>1803</v>
      </c>
      <c r="F461" s="9">
        <v>100000</v>
      </c>
      <c r="G461" s="6">
        <f t="shared" si="11"/>
        <v>-100000</v>
      </c>
      <c r="H461" s="1217"/>
    </row>
    <row r="462" spans="1:8" hidden="1" x14ac:dyDescent="0.25">
      <c r="A462" s="17">
        <v>42819</v>
      </c>
      <c r="B462" s="10" t="s">
        <v>2089</v>
      </c>
      <c r="C462" s="11" t="s">
        <v>169</v>
      </c>
      <c r="E462" s="8">
        <v>1600</v>
      </c>
      <c r="G462" s="6">
        <f t="shared" si="11"/>
        <v>1600</v>
      </c>
    </row>
    <row r="463" spans="1:8" hidden="1" x14ac:dyDescent="0.25">
      <c r="A463" s="17">
        <v>42809</v>
      </c>
      <c r="B463" s="10" t="s">
        <v>32</v>
      </c>
      <c r="C463" s="11" t="s">
        <v>1803</v>
      </c>
      <c r="E463" s="8">
        <v>15593</v>
      </c>
      <c r="G463" s="6">
        <f t="shared" si="11"/>
        <v>15593</v>
      </c>
    </row>
    <row r="464" spans="1:8" hidden="1" x14ac:dyDescent="0.25">
      <c r="A464" s="17">
        <v>42787</v>
      </c>
      <c r="B464" s="10" t="s">
        <v>32</v>
      </c>
      <c r="C464" s="11" t="s">
        <v>1803</v>
      </c>
      <c r="E464" s="8">
        <v>5693</v>
      </c>
      <c r="G464" s="6">
        <f t="shared" si="11"/>
        <v>5693</v>
      </c>
    </row>
    <row r="465" spans="1:8" hidden="1" x14ac:dyDescent="0.25">
      <c r="A465" s="17">
        <v>42812</v>
      </c>
      <c r="B465" s="10" t="s">
        <v>1400</v>
      </c>
      <c r="C465" s="11" t="s">
        <v>1803</v>
      </c>
      <c r="E465" s="8">
        <v>83845</v>
      </c>
      <c r="G465" s="6">
        <f t="shared" si="11"/>
        <v>83845</v>
      </c>
    </row>
    <row r="466" spans="1:8" hidden="1" x14ac:dyDescent="0.25">
      <c r="A466" s="17">
        <v>42793</v>
      </c>
      <c r="B466" s="10" t="s">
        <v>32</v>
      </c>
      <c r="C466" s="11" t="s">
        <v>1803</v>
      </c>
      <c r="E466" s="8">
        <v>1367</v>
      </c>
      <c r="G466" s="6">
        <f t="shared" si="11"/>
        <v>1367</v>
      </c>
    </row>
    <row r="467" spans="1:8" hidden="1" x14ac:dyDescent="0.25">
      <c r="A467" s="17">
        <v>42798</v>
      </c>
      <c r="B467" s="10" t="s">
        <v>32</v>
      </c>
      <c r="C467" s="11" t="s">
        <v>1803</v>
      </c>
      <c r="E467" s="8">
        <v>1700</v>
      </c>
      <c r="G467" s="6">
        <f t="shared" si="11"/>
        <v>1700</v>
      </c>
    </row>
    <row r="468" spans="1:8" hidden="1" x14ac:dyDescent="0.25">
      <c r="A468" s="17">
        <v>42819</v>
      </c>
      <c r="B468" s="10" t="s">
        <v>1397</v>
      </c>
      <c r="C468" s="11" t="s">
        <v>1803</v>
      </c>
      <c r="E468" s="8">
        <v>67418</v>
      </c>
      <c r="G468" s="6">
        <f t="shared" si="11"/>
        <v>67418</v>
      </c>
    </row>
    <row r="469" spans="1:8" hidden="1" x14ac:dyDescent="0.25">
      <c r="A469" s="17">
        <v>42821</v>
      </c>
      <c r="B469" s="10" t="s">
        <v>1397</v>
      </c>
      <c r="C469" s="11" t="s">
        <v>1803</v>
      </c>
      <c r="E469" s="8">
        <v>39396</v>
      </c>
      <c r="G469" s="6">
        <f t="shared" si="11"/>
        <v>39396</v>
      </c>
    </row>
    <row r="470" spans="1:8" hidden="1" x14ac:dyDescent="0.25">
      <c r="A470" s="17">
        <v>42807</v>
      </c>
      <c r="B470" s="10" t="s">
        <v>1805</v>
      </c>
      <c r="C470" s="11" t="s">
        <v>166</v>
      </c>
      <c r="E470" s="8">
        <v>9600</v>
      </c>
      <c r="G470" s="6">
        <f t="shared" si="11"/>
        <v>9600</v>
      </c>
    </row>
    <row r="471" spans="1:8" hidden="1" x14ac:dyDescent="0.25">
      <c r="A471" s="17">
        <v>42811</v>
      </c>
      <c r="B471" s="10" t="s">
        <v>1676</v>
      </c>
      <c r="C471" s="11" t="s">
        <v>166</v>
      </c>
      <c r="E471" s="8">
        <v>3276</v>
      </c>
      <c r="G471" s="6">
        <f t="shared" si="11"/>
        <v>3276</v>
      </c>
    </row>
    <row r="472" spans="1:8" hidden="1" x14ac:dyDescent="0.25">
      <c r="A472" s="17">
        <v>42818</v>
      </c>
      <c r="B472" s="10" t="s">
        <v>2089</v>
      </c>
      <c r="C472" s="11" t="s">
        <v>166</v>
      </c>
      <c r="E472" s="8">
        <v>5434</v>
      </c>
      <c r="G472" s="6">
        <f t="shared" si="11"/>
        <v>5434</v>
      </c>
    </row>
    <row r="473" spans="1:8" hidden="1" x14ac:dyDescent="0.25">
      <c r="A473" s="17">
        <v>42828</v>
      </c>
      <c r="B473" s="10" t="s">
        <v>2094</v>
      </c>
      <c r="C473" s="11" t="s">
        <v>166</v>
      </c>
      <c r="E473" s="8">
        <v>14700</v>
      </c>
      <c r="G473" s="6">
        <f t="shared" si="11"/>
        <v>14700</v>
      </c>
    </row>
    <row r="474" spans="1:8" hidden="1" x14ac:dyDescent="0.25">
      <c r="A474" s="17">
        <v>42829</v>
      </c>
      <c r="B474" s="10" t="s">
        <v>1400</v>
      </c>
      <c r="C474" s="11" t="s">
        <v>1815</v>
      </c>
      <c r="D474" s="768">
        <v>358</v>
      </c>
      <c r="E474" s="8">
        <v>13194</v>
      </c>
      <c r="G474" s="6">
        <f t="shared" si="11"/>
        <v>13194</v>
      </c>
    </row>
    <row r="475" spans="1:8" hidden="1" x14ac:dyDescent="0.25">
      <c r="A475" s="17">
        <v>42829</v>
      </c>
      <c r="B475" s="10" t="s">
        <v>1400</v>
      </c>
      <c r="C475" s="11" t="s">
        <v>1815</v>
      </c>
      <c r="D475" s="768">
        <v>363</v>
      </c>
      <c r="E475" s="8">
        <v>5580</v>
      </c>
      <c r="G475" s="6">
        <f t="shared" si="11"/>
        <v>5580</v>
      </c>
    </row>
    <row r="476" spans="1:8" hidden="1" x14ac:dyDescent="0.25">
      <c r="A476" s="17">
        <v>42823</v>
      </c>
      <c r="B476" s="10" t="s">
        <v>1400</v>
      </c>
      <c r="C476" s="11" t="s">
        <v>1815</v>
      </c>
      <c r="D476" s="768">
        <v>375</v>
      </c>
      <c r="E476" s="8">
        <v>5313</v>
      </c>
      <c r="G476" s="6">
        <f t="shared" si="11"/>
        <v>5313</v>
      </c>
    </row>
    <row r="477" spans="1:8" hidden="1" x14ac:dyDescent="0.25">
      <c r="A477" s="17">
        <v>42829</v>
      </c>
      <c r="B477" s="10" t="s">
        <v>2089</v>
      </c>
      <c r="C477" s="11" t="s">
        <v>169</v>
      </c>
      <c r="E477" s="8">
        <v>4844</v>
      </c>
      <c r="G477" s="6">
        <f t="shared" si="11"/>
        <v>4844</v>
      </c>
    </row>
    <row r="478" spans="1:8" hidden="1" x14ac:dyDescent="0.25">
      <c r="A478" s="17">
        <v>42833</v>
      </c>
      <c r="B478" s="10" t="s">
        <v>1807</v>
      </c>
      <c r="C478" s="11" t="s">
        <v>169</v>
      </c>
      <c r="F478" s="9">
        <v>4800</v>
      </c>
      <c r="G478" s="6">
        <f t="shared" si="11"/>
        <v>-4800</v>
      </c>
      <c r="H478" s="78"/>
    </row>
    <row r="479" spans="1:8" hidden="1" x14ac:dyDescent="0.25">
      <c r="A479" s="17">
        <v>42833</v>
      </c>
      <c r="B479" s="10" t="s">
        <v>1493</v>
      </c>
      <c r="C479" s="11" t="s">
        <v>169</v>
      </c>
      <c r="F479" s="9">
        <v>13000</v>
      </c>
      <c r="G479" s="6">
        <f t="shared" si="11"/>
        <v>-13000</v>
      </c>
      <c r="H479" s="79"/>
    </row>
    <row r="480" spans="1:8" hidden="1" x14ac:dyDescent="0.25">
      <c r="A480" s="17">
        <v>42833</v>
      </c>
      <c r="B480" s="10" t="s">
        <v>769</v>
      </c>
      <c r="C480" s="11" t="s">
        <v>169</v>
      </c>
      <c r="F480" s="9">
        <v>8652</v>
      </c>
      <c r="G480" s="6">
        <f t="shared" si="11"/>
        <v>-8652</v>
      </c>
      <c r="H480" s="79"/>
    </row>
    <row r="481" spans="1:8" hidden="1" x14ac:dyDescent="0.25">
      <c r="A481" s="17">
        <v>42833</v>
      </c>
      <c r="B481" s="10" t="s">
        <v>1215</v>
      </c>
      <c r="C481" s="11" t="s">
        <v>169</v>
      </c>
      <c r="F481" s="9">
        <v>9600</v>
      </c>
      <c r="G481" s="6">
        <f t="shared" si="11"/>
        <v>-9600</v>
      </c>
      <c r="H481" s="79" t="s">
        <v>2266</v>
      </c>
    </row>
    <row r="482" spans="1:8" hidden="1" x14ac:dyDescent="0.25">
      <c r="A482" s="17">
        <v>42833</v>
      </c>
      <c r="B482" s="10" t="s">
        <v>1399</v>
      </c>
      <c r="C482" s="11" t="s">
        <v>169</v>
      </c>
      <c r="F482" s="9">
        <v>5000</v>
      </c>
      <c r="G482" s="6">
        <f t="shared" si="11"/>
        <v>-5000</v>
      </c>
      <c r="H482" s="79"/>
    </row>
    <row r="483" spans="1:8" hidden="1" x14ac:dyDescent="0.25">
      <c r="A483" s="17">
        <v>42833</v>
      </c>
      <c r="B483" s="10" t="s">
        <v>1397</v>
      </c>
      <c r="C483" s="11" t="s">
        <v>169</v>
      </c>
      <c r="F483" s="9">
        <v>6820</v>
      </c>
      <c r="G483" s="6">
        <f t="shared" si="11"/>
        <v>-6820</v>
      </c>
      <c r="H483" s="79"/>
    </row>
    <row r="484" spans="1:8" hidden="1" x14ac:dyDescent="0.25">
      <c r="A484" s="17">
        <v>42833</v>
      </c>
      <c r="B484" s="10" t="s">
        <v>40</v>
      </c>
      <c r="C484" s="11" t="s">
        <v>169</v>
      </c>
      <c r="F484" s="9">
        <v>2128</v>
      </c>
      <c r="G484" s="6">
        <f t="shared" si="11"/>
        <v>-2128</v>
      </c>
      <c r="H484" s="80"/>
    </row>
    <row r="485" spans="1:8" hidden="1" x14ac:dyDescent="0.25">
      <c r="A485" s="17">
        <v>42835</v>
      </c>
      <c r="B485" s="10" t="s">
        <v>2094</v>
      </c>
      <c r="C485" s="11" t="s">
        <v>166</v>
      </c>
      <c r="E485" s="8">
        <v>4012</v>
      </c>
      <c r="G485" s="6">
        <f t="shared" si="11"/>
        <v>4012</v>
      </c>
    </row>
    <row r="486" spans="1:8" hidden="1" x14ac:dyDescent="0.25">
      <c r="A486" s="17">
        <v>42838</v>
      </c>
      <c r="B486" s="10" t="s">
        <v>40</v>
      </c>
      <c r="C486" s="11" t="s">
        <v>164</v>
      </c>
      <c r="F486" s="9">
        <v>19598</v>
      </c>
      <c r="G486" s="6">
        <f t="shared" si="11"/>
        <v>-19598</v>
      </c>
      <c r="H486" s="78"/>
    </row>
    <row r="487" spans="1:8" hidden="1" x14ac:dyDescent="0.25">
      <c r="A487" s="17">
        <v>42838</v>
      </c>
      <c r="B487" s="10" t="s">
        <v>2089</v>
      </c>
      <c r="C487" s="11" t="s">
        <v>164</v>
      </c>
      <c r="F487" s="9">
        <v>3305</v>
      </c>
      <c r="G487" s="6">
        <f t="shared" si="11"/>
        <v>-3305</v>
      </c>
      <c r="H487" s="79"/>
    </row>
    <row r="488" spans="1:8" hidden="1" x14ac:dyDescent="0.25">
      <c r="A488" s="17">
        <v>42838</v>
      </c>
      <c r="B488" s="10" t="s">
        <v>1805</v>
      </c>
      <c r="C488" s="11" t="s">
        <v>164</v>
      </c>
      <c r="F488" s="9">
        <v>68397</v>
      </c>
      <c r="G488" s="6">
        <f t="shared" si="11"/>
        <v>-68397</v>
      </c>
      <c r="H488" s="79" t="s">
        <v>2277</v>
      </c>
    </row>
    <row r="489" spans="1:8" hidden="1" x14ac:dyDescent="0.25">
      <c r="A489" s="17">
        <v>42838</v>
      </c>
      <c r="B489" s="10" t="s">
        <v>1397</v>
      </c>
      <c r="C489" s="11" t="s">
        <v>164</v>
      </c>
      <c r="F489" s="9">
        <v>8700</v>
      </c>
      <c r="G489" s="6">
        <f t="shared" ref="G489:G670" si="16">E489-F489</f>
        <v>-8700</v>
      </c>
      <c r="H489" s="80"/>
    </row>
    <row r="490" spans="1:8" hidden="1" x14ac:dyDescent="0.25">
      <c r="A490" s="17">
        <v>42801</v>
      </c>
      <c r="B490" s="10" t="s">
        <v>1397</v>
      </c>
      <c r="C490" s="11" t="s">
        <v>180</v>
      </c>
      <c r="E490" s="8">
        <v>29600</v>
      </c>
      <c r="G490" s="6">
        <f t="shared" si="16"/>
        <v>29600</v>
      </c>
    </row>
    <row r="491" spans="1:8" hidden="1" x14ac:dyDescent="0.25">
      <c r="A491" s="17">
        <v>42801</v>
      </c>
      <c r="B491" s="10" t="s">
        <v>1397</v>
      </c>
      <c r="C491" s="11" t="s">
        <v>180</v>
      </c>
      <c r="E491" s="8">
        <v>25560</v>
      </c>
      <c r="G491" s="6">
        <f t="shared" si="16"/>
        <v>25560</v>
      </c>
    </row>
    <row r="492" spans="1:8" hidden="1" x14ac:dyDescent="0.25">
      <c r="A492" s="17">
        <v>42789</v>
      </c>
      <c r="B492" s="10" t="s">
        <v>1397</v>
      </c>
      <c r="C492" s="11" t="s">
        <v>180</v>
      </c>
      <c r="E492" s="8">
        <v>74880</v>
      </c>
      <c r="G492" s="6">
        <f t="shared" si="16"/>
        <v>74880</v>
      </c>
    </row>
    <row r="493" spans="1:8" hidden="1" x14ac:dyDescent="0.25">
      <c r="A493" s="17">
        <v>42801</v>
      </c>
      <c r="B493" s="10" t="s">
        <v>2023</v>
      </c>
      <c r="C493" s="11" t="s">
        <v>180</v>
      </c>
      <c r="E493" s="8">
        <v>52480</v>
      </c>
      <c r="G493" s="6">
        <f t="shared" si="16"/>
        <v>52480</v>
      </c>
    </row>
    <row r="494" spans="1:8" hidden="1" x14ac:dyDescent="0.25">
      <c r="A494" s="17">
        <v>42814</v>
      </c>
      <c r="B494" s="10" t="s">
        <v>1397</v>
      </c>
      <c r="C494" s="11" t="s">
        <v>180</v>
      </c>
      <c r="E494" s="8">
        <v>16000</v>
      </c>
      <c r="G494" s="6">
        <f t="shared" si="16"/>
        <v>16000</v>
      </c>
    </row>
    <row r="495" spans="1:8" hidden="1" x14ac:dyDescent="0.25">
      <c r="A495" s="17">
        <v>42836</v>
      </c>
      <c r="B495" s="10" t="s">
        <v>2023</v>
      </c>
      <c r="C495" s="11" t="s">
        <v>180</v>
      </c>
      <c r="E495" s="8">
        <v>41400</v>
      </c>
      <c r="G495" s="6">
        <f t="shared" si="16"/>
        <v>41400</v>
      </c>
    </row>
    <row r="496" spans="1:8" hidden="1" x14ac:dyDescent="0.25">
      <c r="A496" s="17">
        <v>42836</v>
      </c>
      <c r="B496" s="10" t="s">
        <v>2023</v>
      </c>
      <c r="C496" s="11" t="s">
        <v>180</v>
      </c>
      <c r="E496" s="8">
        <v>19260</v>
      </c>
      <c r="G496" s="6">
        <f t="shared" si="16"/>
        <v>19260</v>
      </c>
    </row>
    <row r="497" spans="1:8" hidden="1" x14ac:dyDescent="0.25">
      <c r="A497" s="17">
        <v>42810</v>
      </c>
      <c r="B497" s="10" t="s">
        <v>2094</v>
      </c>
      <c r="C497" s="11" t="s">
        <v>180</v>
      </c>
      <c r="E497" s="8">
        <v>54420</v>
      </c>
      <c r="G497" s="6">
        <f t="shared" si="16"/>
        <v>54420</v>
      </c>
    </row>
    <row r="498" spans="1:8" hidden="1" x14ac:dyDescent="0.25">
      <c r="A498" s="17">
        <v>42810</v>
      </c>
      <c r="B498" s="10" t="s">
        <v>1397</v>
      </c>
      <c r="C498" s="11" t="s">
        <v>180</v>
      </c>
      <c r="E498" s="8">
        <v>99320</v>
      </c>
      <c r="G498" s="6">
        <f t="shared" si="16"/>
        <v>99320</v>
      </c>
    </row>
    <row r="499" spans="1:8" hidden="1" x14ac:dyDescent="0.25">
      <c r="A499" s="17">
        <v>42786</v>
      </c>
      <c r="B499" s="10" t="s">
        <v>1676</v>
      </c>
      <c r="C499" s="11" t="s">
        <v>180</v>
      </c>
      <c r="E499" s="8">
        <v>11640</v>
      </c>
      <c r="G499" s="6">
        <f t="shared" si="16"/>
        <v>11640</v>
      </c>
    </row>
    <row r="500" spans="1:8" hidden="1" x14ac:dyDescent="0.25">
      <c r="A500" s="17">
        <v>42786</v>
      </c>
      <c r="B500" s="10" t="s">
        <v>1397</v>
      </c>
      <c r="C500" s="11" t="s">
        <v>180</v>
      </c>
      <c r="E500" s="8">
        <v>22300</v>
      </c>
      <c r="G500" s="6">
        <f t="shared" si="16"/>
        <v>22300</v>
      </c>
    </row>
    <row r="501" spans="1:8" hidden="1" x14ac:dyDescent="0.25">
      <c r="A501" s="17">
        <v>42786</v>
      </c>
      <c r="B501" s="10" t="s">
        <v>2023</v>
      </c>
      <c r="C501" s="11" t="s">
        <v>180</v>
      </c>
      <c r="F501" s="9">
        <v>72800</v>
      </c>
      <c r="G501" s="6">
        <f t="shared" si="16"/>
        <v>-72800</v>
      </c>
      <c r="H501" s="31" t="s">
        <v>2279</v>
      </c>
    </row>
    <row r="502" spans="1:8" hidden="1" x14ac:dyDescent="0.25">
      <c r="A502" s="17">
        <v>42836</v>
      </c>
      <c r="B502" s="41" t="s">
        <v>2227</v>
      </c>
      <c r="C502" s="11" t="s">
        <v>166</v>
      </c>
      <c r="D502" s="768">
        <v>9111</v>
      </c>
      <c r="E502" s="8">
        <v>240000</v>
      </c>
      <c r="G502" s="6">
        <f t="shared" si="16"/>
        <v>240000</v>
      </c>
      <c r="H502" s="7" t="s">
        <v>2288</v>
      </c>
    </row>
    <row r="503" spans="1:8" hidden="1" x14ac:dyDescent="0.25">
      <c r="A503" s="17">
        <v>42830</v>
      </c>
      <c r="B503" s="10" t="s">
        <v>1397</v>
      </c>
      <c r="C503" s="11" t="s">
        <v>164</v>
      </c>
      <c r="E503" s="8">
        <v>28566</v>
      </c>
      <c r="G503" s="6">
        <f t="shared" si="16"/>
        <v>28566</v>
      </c>
    </row>
    <row r="504" spans="1:8" hidden="1" x14ac:dyDescent="0.25">
      <c r="A504" s="17">
        <v>42831</v>
      </c>
      <c r="B504" s="10" t="s">
        <v>2263</v>
      </c>
      <c r="C504" s="11" t="s">
        <v>166</v>
      </c>
      <c r="E504" s="8">
        <v>24700</v>
      </c>
      <c r="G504" s="6">
        <f t="shared" si="16"/>
        <v>24700</v>
      </c>
    </row>
    <row r="505" spans="1:8" hidden="1" x14ac:dyDescent="0.25">
      <c r="A505" s="17">
        <v>42838</v>
      </c>
      <c r="B505" s="10" t="s">
        <v>2263</v>
      </c>
      <c r="C505" s="11" t="s">
        <v>166</v>
      </c>
      <c r="E505" s="8">
        <v>26100</v>
      </c>
      <c r="G505" s="6">
        <f t="shared" si="16"/>
        <v>26100</v>
      </c>
    </row>
    <row r="506" spans="1:8" hidden="1" x14ac:dyDescent="0.25">
      <c r="A506" s="17">
        <v>42843</v>
      </c>
      <c r="B506" s="10" t="s">
        <v>2263</v>
      </c>
      <c r="C506" s="11" t="s">
        <v>166</v>
      </c>
      <c r="E506" s="8">
        <v>5600</v>
      </c>
      <c r="G506" s="6">
        <f t="shared" si="16"/>
        <v>5600</v>
      </c>
    </row>
    <row r="507" spans="1:8" hidden="1" x14ac:dyDescent="0.25">
      <c r="A507" s="17">
        <v>42835</v>
      </c>
      <c r="B507" s="10" t="s">
        <v>1805</v>
      </c>
      <c r="C507" s="11" t="s">
        <v>166</v>
      </c>
      <c r="E507" s="8">
        <v>3300</v>
      </c>
      <c r="G507" s="6">
        <f t="shared" si="16"/>
        <v>3300</v>
      </c>
    </row>
    <row r="508" spans="1:8" hidden="1" x14ac:dyDescent="0.25">
      <c r="A508" s="17">
        <v>42839</v>
      </c>
      <c r="B508" s="10" t="s">
        <v>2089</v>
      </c>
      <c r="C508" s="11" t="s">
        <v>166</v>
      </c>
      <c r="E508" s="8">
        <v>3186</v>
      </c>
      <c r="G508" s="6">
        <f t="shared" si="16"/>
        <v>3186</v>
      </c>
    </row>
    <row r="509" spans="1:8" hidden="1" x14ac:dyDescent="0.25">
      <c r="A509" s="17">
        <v>42847</v>
      </c>
      <c r="B509" s="10" t="s">
        <v>2094</v>
      </c>
      <c r="C509" s="11" t="s">
        <v>169</v>
      </c>
      <c r="E509" s="8">
        <v>4300</v>
      </c>
      <c r="G509" s="6">
        <f t="shared" si="16"/>
        <v>4300</v>
      </c>
    </row>
    <row r="510" spans="1:8" hidden="1" x14ac:dyDescent="0.25">
      <c r="A510" s="17">
        <v>42830</v>
      </c>
      <c r="B510" s="10" t="s">
        <v>1397</v>
      </c>
      <c r="C510" s="11" t="s">
        <v>1803</v>
      </c>
      <c r="E510" s="8">
        <v>26755</v>
      </c>
      <c r="G510" s="6">
        <f t="shared" si="16"/>
        <v>26755</v>
      </c>
    </row>
    <row r="511" spans="1:8" hidden="1" x14ac:dyDescent="0.25">
      <c r="A511" s="17">
        <v>42838</v>
      </c>
      <c r="B511" s="10" t="s">
        <v>1400</v>
      </c>
      <c r="C511" s="11" t="s">
        <v>1803</v>
      </c>
      <c r="E511" s="8">
        <v>103641</v>
      </c>
      <c r="G511" s="6">
        <f t="shared" si="16"/>
        <v>103641</v>
      </c>
    </row>
    <row r="512" spans="1:8" hidden="1" x14ac:dyDescent="0.25">
      <c r="A512" s="17">
        <v>42829</v>
      </c>
      <c r="B512" s="10" t="s">
        <v>1397</v>
      </c>
      <c r="C512" s="11" t="s">
        <v>1803</v>
      </c>
      <c r="E512" s="8">
        <v>1442</v>
      </c>
      <c r="G512" s="6">
        <f t="shared" si="16"/>
        <v>1442</v>
      </c>
    </row>
    <row r="513" spans="1:8" hidden="1" x14ac:dyDescent="0.25">
      <c r="A513" s="17">
        <v>42832</v>
      </c>
      <c r="B513" s="10" t="s">
        <v>1397</v>
      </c>
      <c r="C513" s="11" t="s">
        <v>1803</v>
      </c>
      <c r="F513" s="9">
        <v>28035</v>
      </c>
      <c r="G513" s="6">
        <f t="shared" si="16"/>
        <v>-28035</v>
      </c>
      <c r="H513" s="7" t="s">
        <v>2320</v>
      </c>
    </row>
    <row r="514" spans="1:8" hidden="1" x14ac:dyDescent="0.25">
      <c r="A514" s="17">
        <v>42838</v>
      </c>
      <c r="B514" s="10" t="s">
        <v>1397</v>
      </c>
      <c r="C514" s="11" t="s">
        <v>1803</v>
      </c>
      <c r="E514" s="8">
        <v>33150</v>
      </c>
      <c r="G514" s="6">
        <f t="shared" si="16"/>
        <v>33150</v>
      </c>
    </row>
    <row r="515" spans="1:8" hidden="1" x14ac:dyDescent="0.25">
      <c r="A515" s="17">
        <v>42851</v>
      </c>
      <c r="B515" s="10" t="s">
        <v>1805</v>
      </c>
      <c r="C515" s="11" t="s">
        <v>161</v>
      </c>
      <c r="F515" s="9">
        <v>1500</v>
      </c>
      <c r="G515" s="6">
        <f t="shared" si="16"/>
        <v>-1500</v>
      </c>
      <c r="H515" s="31" t="s">
        <v>2321</v>
      </c>
    </row>
    <row r="516" spans="1:8" hidden="1" x14ac:dyDescent="0.25">
      <c r="A516" s="17">
        <v>42851</v>
      </c>
      <c r="B516" s="10" t="s">
        <v>40</v>
      </c>
      <c r="C516" s="11" t="s">
        <v>161</v>
      </c>
      <c r="F516" s="9">
        <v>245069</v>
      </c>
      <c r="G516" s="6">
        <f t="shared" si="16"/>
        <v>-245069</v>
      </c>
      <c r="H516" s="31" t="s">
        <v>2323</v>
      </c>
    </row>
    <row r="517" spans="1:8" hidden="1" x14ac:dyDescent="0.25">
      <c r="A517" s="17">
        <v>42851</v>
      </c>
      <c r="B517" s="10" t="s">
        <v>1397</v>
      </c>
      <c r="C517" s="11" t="s">
        <v>161</v>
      </c>
      <c r="F517" s="9">
        <v>38431</v>
      </c>
      <c r="G517" s="6">
        <f t="shared" si="16"/>
        <v>-38431</v>
      </c>
      <c r="H517" s="31" t="s">
        <v>2322</v>
      </c>
    </row>
    <row r="518" spans="1:8" hidden="1" x14ac:dyDescent="0.25">
      <c r="A518" s="17">
        <v>42851</v>
      </c>
      <c r="B518" s="10" t="s">
        <v>2094</v>
      </c>
      <c r="C518" s="11" t="s">
        <v>166</v>
      </c>
      <c r="E518" s="8">
        <v>15400</v>
      </c>
      <c r="G518" s="6">
        <f t="shared" si="16"/>
        <v>15400</v>
      </c>
    </row>
    <row r="519" spans="1:8" hidden="1" x14ac:dyDescent="0.25">
      <c r="A519" s="17">
        <v>42850</v>
      </c>
      <c r="B519" s="10" t="s">
        <v>1400</v>
      </c>
      <c r="C519" s="11" t="s">
        <v>1815</v>
      </c>
      <c r="E519" s="8">
        <v>67883</v>
      </c>
      <c r="G519" s="6">
        <f t="shared" si="16"/>
        <v>67883</v>
      </c>
    </row>
    <row r="520" spans="1:8" hidden="1" x14ac:dyDescent="0.25">
      <c r="A520" s="17">
        <v>42843</v>
      </c>
      <c r="B520" s="10" t="s">
        <v>2263</v>
      </c>
      <c r="C520" s="11" t="s">
        <v>180</v>
      </c>
      <c r="E520" s="8">
        <v>20360</v>
      </c>
      <c r="G520" s="6">
        <f t="shared" si="16"/>
        <v>20360</v>
      </c>
    </row>
    <row r="521" spans="1:8" hidden="1" x14ac:dyDescent="0.25">
      <c r="A521" s="17">
        <v>42892</v>
      </c>
      <c r="B521" s="10" t="s">
        <v>1397</v>
      </c>
      <c r="C521" s="11" t="s">
        <v>180</v>
      </c>
      <c r="E521" s="8">
        <v>16800</v>
      </c>
      <c r="G521" s="6">
        <f t="shared" si="16"/>
        <v>16800</v>
      </c>
    </row>
    <row r="522" spans="1:8" hidden="1" x14ac:dyDescent="0.25">
      <c r="A522" s="17">
        <v>42971</v>
      </c>
      <c r="B522" s="10" t="s">
        <v>2227</v>
      </c>
      <c r="C522" s="11" t="s">
        <v>180</v>
      </c>
      <c r="E522" s="8">
        <v>22000</v>
      </c>
      <c r="G522" s="6">
        <f t="shared" ref="G522:G523" si="17">E522-F522</f>
        <v>22000</v>
      </c>
    </row>
    <row r="523" spans="1:8" hidden="1" x14ac:dyDescent="0.25">
      <c r="A523" s="17">
        <v>43011</v>
      </c>
      <c r="B523" s="10" t="s">
        <v>1400</v>
      </c>
      <c r="C523" s="11" t="s">
        <v>180</v>
      </c>
      <c r="E523" s="8">
        <v>20050</v>
      </c>
      <c r="G523" s="6">
        <f t="shared" si="17"/>
        <v>20050</v>
      </c>
    </row>
    <row r="524" spans="1:8" hidden="1" x14ac:dyDescent="0.25">
      <c r="A524" s="17">
        <v>42853</v>
      </c>
      <c r="B524" s="10" t="s">
        <v>40</v>
      </c>
      <c r="C524" s="11" t="s">
        <v>180</v>
      </c>
      <c r="F524" s="9">
        <v>135393</v>
      </c>
      <c r="G524" s="6">
        <f t="shared" si="16"/>
        <v>-135393</v>
      </c>
      <c r="H524" s="78"/>
    </row>
    <row r="525" spans="1:8" hidden="1" x14ac:dyDescent="0.25">
      <c r="A525" s="17">
        <v>42853</v>
      </c>
      <c r="B525" s="10" t="s">
        <v>1676</v>
      </c>
      <c r="C525" s="11" t="s">
        <v>180</v>
      </c>
      <c r="F525" s="9">
        <v>41170</v>
      </c>
      <c r="G525" s="6">
        <f t="shared" si="16"/>
        <v>-41170</v>
      </c>
      <c r="H525" s="79"/>
    </row>
    <row r="526" spans="1:8" hidden="1" x14ac:dyDescent="0.25">
      <c r="A526" s="17">
        <v>42853</v>
      </c>
      <c r="B526" s="10" t="s">
        <v>1397</v>
      </c>
      <c r="C526" s="11" t="s">
        <v>180</v>
      </c>
      <c r="F526" s="9">
        <v>62737</v>
      </c>
      <c r="G526" s="6">
        <f t="shared" si="16"/>
        <v>-62737</v>
      </c>
      <c r="H526" s="79" t="s">
        <v>2332</v>
      </c>
    </row>
    <row r="527" spans="1:8" hidden="1" x14ac:dyDescent="0.25">
      <c r="A527" s="17">
        <v>42853</v>
      </c>
      <c r="B527" s="10" t="s">
        <v>2023</v>
      </c>
      <c r="C527" s="11" t="s">
        <v>180</v>
      </c>
      <c r="F527" s="9">
        <v>40340</v>
      </c>
      <c r="G527" s="6">
        <f t="shared" si="16"/>
        <v>-40340</v>
      </c>
      <c r="H527" s="79"/>
    </row>
    <row r="528" spans="1:8" hidden="1" x14ac:dyDescent="0.25">
      <c r="A528" s="17">
        <v>42853</v>
      </c>
      <c r="B528" s="10" t="s">
        <v>2263</v>
      </c>
      <c r="C528" s="11" t="s">
        <v>180</v>
      </c>
      <c r="F528" s="9">
        <v>20360</v>
      </c>
      <c r="G528" s="6">
        <f t="shared" si="16"/>
        <v>-20360</v>
      </c>
      <c r="H528" s="80"/>
    </row>
    <row r="529" spans="1:8" hidden="1" x14ac:dyDescent="0.25">
      <c r="A529" s="17">
        <v>42854</v>
      </c>
      <c r="B529" s="10" t="s">
        <v>1397</v>
      </c>
      <c r="C529" s="11" t="s">
        <v>169</v>
      </c>
      <c r="E529" s="8">
        <v>10000</v>
      </c>
      <c r="G529" s="6">
        <f t="shared" si="16"/>
        <v>10000</v>
      </c>
    </row>
    <row r="530" spans="1:8" hidden="1" x14ac:dyDescent="0.25">
      <c r="A530" s="17">
        <v>42838</v>
      </c>
      <c r="B530" s="10" t="s">
        <v>1397</v>
      </c>
      <c r="C530" s="11" t="s">
        <v>164</v>
      </c>
      <c r="E530" s="8">
        <v>1407</v>
      </c>
      <c r="G530" s="6">
        <f t="shared" si="16"/>
        <v>1407</v>
      </c>
    </row>
    <row r="531" spans="1:8" hidden="1" x14ac:dyDescent="0.25">
      <c r="A531" s="17">
        <v>42838</v>
      </c>
      <c r="B531" s="10" t="s">
        <v>1400</v>
      </c>
      <c r="C531" s="11" t="s">
        <v>164</v>
      </c>
      <c r="E531" s="8">
        <v>2155</v>
      </c>
      <c r="G531" s="6">
        <f t="shared" si="16"/>
        <v>2155</v>
      </c>
    </row>
    <row r="532" spans="1:8" hidden="1" x14ac:dyDescent="0.25">
      <c r="A532" s="17">
        <v>42846</v>
      </c>
      <c r="B532" s="10" t="s">
        <v>2094</v>
      </c>
      <c r="C532" s="11" t="s">
        <v>164</v>
      </c>
      <c r="E532" s="8">
        <v>4304</v>
      </c>
      <c r="G532" s="6">
        <f t="shared" si="16"/>
        <v>4304</v>
      </c>
    </row>
    <row r="533" spans="1:8" hidden="1" x14ac:dyDescent="0.25">
      <c r="A533" s="17">
        <v>42852</v>
      </c>
      <c r="B533" s="10" t="s">
        <v>1400</v>
      </c>
      <c r="C533" s="11" t="s">
        <v>1815</v>
      </c>
      <c r="D533" s="768">
        <v>396</v>
      </c>
      <c r="E533" s="8">
        <v>124666</v>
      </c>
      <c r="G533" s="6">
        <f t="shared" si="16"/>
        <v>124666</v>
      </c>
    </row>
    <row r="534" spans="1:8" hidden="1" x14ac:dyDescent="0.25">
      <c r="A534" s="17">
        <v>42858</v>
      </c>
      <c r="B534" s="10" t="s">
        <v>2094</v>
      </c>
      <c r="C534" s="11" t="s">
        <v>164</v>
      </c>
      <c r="E534" s="8">
        <v>14633</v>
      </c>
      <c r="G534" s="6">
        <f t="shared" si="16"/>
        <v>14633</v>
      </c>
    </row>
    <row r="535" spans="1:8" hidden="1" x14ac:dyDescent="0.25">
      <c r="A535" s="17">
        <v>42854</v>
      </c>
      <c r="B535" s="10" t="s">
        <v>1397</v>
      </c>
      <c r="C535" s="11" t="s">
        <v>161</v>
      </c>
      <c r="E535" s="8">
        <v>12083</v>
      </c>
      <c r="G535" s="6">
        <f t="shared" si="16"/>
        <v>12083</v>
      </c>
    </row>
    <row r="536" spans="1:8" hidden="1" x14ac:dyDescent="0.25">
      <c r="A536" s="17">
        <v>42873</v>
      </c>
      <c r="B536" s="10" t="s">
        <v>1400</v>
      </c>
      <c r="C536" s="11" t="s">
        <v>1815</v>
      </c>
      <c r="E536" s="8">
        <v>152671</v>
      </c>
      <c r="G536" s="6">
        <f t="shared" si="16"/>
        <v>152671</v>
      </c>
    </row>
    <row r="537" spans="1:8" hidden="1" x14ac:dyDescent="0.25">
      <c r="A537" s="17">
        <v>42861</v>
      </c>
      <c r="B537" s="10" t="s">
        <v>2404</v>
      </c>
      <c r="C537" s="11" t="s">
        <v>161</v>
      </c>
      <c r="E537" s="8">
        <v>907</v>
      </c>
      <c r="G537" s="6">
        <f t="shared" si="16"/>
        <v>907</v>
      </c>
    </row>
    <row r="538" spans="1:8" hidden="1" x14ac:dyDescent="0.25">
      <c r="A538" s="17">
        <v>42875</v>
      </c>
      <c r="B538" s="10" t="s">
        <v>1400</v>
      </c>
      <c r="C538" s="11" t="s">
        <v>164</v>
      </c>
      <c r="F538" s="9">
        <v>2155</v>
      </c>
      <c r="G538" s="6">
        <f t="shared" si="16"/>
        <v>-2155</v>
      </c>
      <c r="H538" s="78"/>
    </row>
    <row r="539" spans="1:8" hidden="1" x14ac:dyDescent="0.25">
      <c r="A539" s="17">
        <v>42875</v>
      </c>
      <c r="B539" s="10" t="s">
        <v>2094</v>
      </c>
      <c r="C539" s="11" t="s">
        <v>164</v>
      </c>
      <c r="F539" s="9">
        <v>18937</v>
      </c>
      <c r="G539" s="6">
        <f t="shared" si="16"/>
        <v>-18937</v>
      </c>
      <c r="H539" s="79" t="s">
        <v>2410</v>
      </c>
    </row>
    <row r="540" spans="1:8" hidden="1" x14ac:dyDescent="0.25">
      <c r="A540" s="17">
        <v>42875</v>
      </c>
      <c r="B540" s="10" t="s">
        <v>1397</v>
      </c>
      <c r="C540" s="11" t="s">
        <v>164</v>
      </c>
      <c r="F540" s="9">
        <v>78908</v>
      </c>
      <c r="G540" s="6">
        <f t="shared" si="16"/>
        <v>-78908</v>
      </c>
      <c r="H540" s="80"/>
    </row>
    <row r="541" spans="1:8" hidden="1" x14ac:dyDescent="0.25">
      <c r="A541" s="17">
        <v>42875</v>
      </c>
      <c r="B541" s="10" t="s">
        <v>2404</v>
      </c>
      <c r="C541" s="11" t="s">
        <v>161</v>
      </c>
      <c r="F541" s="9">
        <v>907</v>
      </c>
      <c r="G541" s="6">
        <f t="shared" si="16"/>
        <v>-907</v>
      </c>
      <c r="H541" s="1215" t="s">
        <v>2412</v>
      </c>
    </row>
    <row r="542" spans="1:8" hidden="1" x14ac:dyDescent="0.25">
      <c r="A542" s="17">
        <v>42875</v>
      </c>
      <c r="B542" s="10" t="s">
        <v>1397</v>
      </c>
      <c r="C542" s="11" t="s">
        <v>161</v>
      </c>
      <c r="F542" s="9">
        <v>99093</v>
      </c>
      <c r="G542" s="6">
        <f t="shared" si="16"/>
        <v>-99093</v>
      </c>
      <c r="H542" s="1217"/>
    </row>
    <row r="543" spans="1:8" hidden="1" x14ac:dyDescent="0.25">
      <c r="A543" s="17">
        <v>42875</v>
      </c>
      <c r="B543" s="10" t="s">
        <v>2094</v>
      </c>
      <c r="C543" s="11" t="s">
        <v>169</v>
      </c>
      <c r="F543" s="9">
        <v>4300</v>
      </c>
      <c r="G543" s="6">
        <f t="shared" si="16"/>
        <v>-4300</v>
      </c>
      <c r="H543" s="78"/>
    </row>
    <row r="544" spans="1:8" hidden="1" x14ac:dyDescent="0.25">
      <c r="A544" s="17">
        <v>42875</v>
      </c>
      <c r="B544" s="10" t="s">
        <v>1397</v>
      </c>
      <c r="C544" s="11" t="s">
        <v>169</v>
      </c>
      <c r="F544" s="9">
        <v>10000</v>
      </c>
      <c r="G544" s="6">
        <f t="shared" si="16"/>
        <v>-10000</v>
      </c>
      <c r="H544" s="79" t="s">
        <v>2411</v>
      </c>
    </row>
    <row r="545" spans="1:8" hidden="1" x14ac:dyDescent="0.25">
      <c r="A545" s="17">
        <v>42875</v>
      </c>
      <c r="B545" s="10" t="s">
        <v>2089</v>
      </c>
      <c r="C545" s="11" t="s">
        <v>169</v>
      </c>
      <c r="F545" s="9">
        <v>28444</v>
      </c>
      <c r="G545" s="6">
        <f t="shared" si="16"/>
        <v>-28444</v>
      </c>
      <c r="H545" s="79"/>
    </row>
    <row r="546" spans="1:8" hidden="1" x14ac:dyDescent="0.25">
      <c r="A546" s="17">
        <v>42875</v>
      </c>
      <c r="B546" s="10" t="s">
        <v>40</v>
      </c>
      <c r="C546" s="11" t="s">
        <v>169</v>
      </c>
      <c r="F546" s="9">
        <v>7256</v>
      </c>
      <c r="G546" s="6">
        <f t="shared" si="16"/>
        <v>-7256</v>
      </c>
      <c r="H546" s="80"/>
    </row>
    <row r="547" spans="1:8" hidden="1" x14ac:dyDescent="0.25">
      <c r="A547" s="17">
        <v>42875</v>
      </c>
      <c r="B547" s="10" t="s">
        <v>1400</v>
      </c>
      <c r="C547" s="11" t="s">
        <v>1803</v>
      </c>
      <c r="F547" s="9">
        <v>100000</v>
      </c>
      <c r="G547" s="6">
        <f t="shared" si="16"/>
        <v>-100000</v>
      </c>
      <c r="H547" s="132"/>
    </row>
    <row r="548" spans="1:8" hidden="1" x14ac:dyDescent="0.25">
      <c r="A548" s="17">
        <v>42875</v>
      </c>
      <c r="B548" s="10" t="s">
        <v>1397</v>
      </c>
      <c r="C548" s="11" t="s">
        <v>1803</v>
      </c>
      <c r="F548" s="9">
        <v>100000</v>
      </c>
      <c r="G548" s="6">
        <f t="shared" si="16"/>
        <v>-100000</v>
      </c>
      <c r="H548" s="124"/>
    </row>
    <row r="549" spans="1:8" hidden="1" x14ac:dyDescent="0.25">
      <c r="A549" s="17">
        <v>42875</v>
      </c>
      <c r="B549" s="10" t="s">
        <v>33</v>
      </c>
      <c r="C549" s="11" t="s">
        <v>1803</v>
      </c>
      <c r="F549" s="9">
        <v>50000</v>
      </c>
      <c r="G549" s="6">
        <f t="shared" si="16"/>
        <v>-50000</v>
      </c>
      <c r="H549" s="79" t="s">
        <v>2414</v>
      </c>
    </row>
    <row r="550" spans="1:8" hidden="1" x14ac:dyDescent="0.25">
      <c r="A550" s="17">
        <v>42875</v>
      </c>
      <c r="B550" s="10" t="s">
        <v>32</v>
      </c>
      <c r="C550" s="11" t="s">
        <v>1803</v>
      </c>
      <c r="F550" s="9">
        <v>50000</v>
      </c>
      <c r="G550" s="6">
        <f t="shared" si="16"/>
        <v>-50000</v>
      </c>
      <c r="H550" s="133"/>
    </row>
    <row r="551" spans="1:8" hidden="1" x14ac:dyDescent="0.25">
      <c r="A551" s="17">
        <v>42863</v>
      </c>
      <c r="B551" s="10" t="s">
        <v>1400</v>
      </c>
      <c r="C551" s="11" t="s">
        <v>1803</v>
      </c>
      <c r="E551" s="134">
        <v>32711</v>
      </c>
      <c r="G551" s="6">
        <f t="shared" si="16"/>
        <v>32711</v>
      </c>
    </row>
    <row r="552" spans="1:8" hidden="1" x14ac:dyDescent="0.25">
      <c r="A552" s="17">
        <v>42864</v>
      </c>
      <c r="B552" s="10" t="s">
        <v>1400</v>
      </c>
      <c r="C552" s="11" t="s">
        <v>1803</v>
      </c>
      <c r="E552" s="134">
        <v>2806</v>
      </c>
      <c r="G552" s="6">
        <f t="shared" si="16"/>
        <v>2806</v>
      </c>
    </row>
    <row r="553" spans="1:8" hidden="1" x14ac:dyDescent="0.25">
      <c r="A553" s="17">
        <v>42870</v>
      </c>
      <c r="B553" s="10" t="s">
        <v>38</v>
      </c>
      <c r="C553" s="11" t="s">
        <v>161</v>
      </c>
      <c r="E553" s="8">
        <v>2318</v>
      </c>
      <c r="G553" s="6">
        <f t="shared" si="16"/>
        <v>2318</v>
      </c>
    </row>
    <row r="554" spans="1:8" hidden="1" x14ac:dyDescent="0.25">
      <c r="A554" s="17">
        <v>42875</v>
      </c>
      <c r="B554" s="10" t="s">
        <v>2271</v>
      </c>
      <c r="C554" s="11" t="s">
        <v>164</v>
      </c>
      <c r="E554" s="8">
        <v>6104</v>
      </c>
      <c r="G554" s="6">
        <f t="shared" si="16"/>
        <v>6104</v>
      </c>
    </row>
    <row r="555" spans="1:8" hidden="1" x14ac:dyDescent="0.25">
      <c r="A555" s="17">
        <v>42858</v>
      </c>
      <c r="B555" s="10" t="s">
        <v>2271</v>
      </c>
      <c r="C555" s="11" t="s">
        <v>164</v>
      </c>
      <c r="G555" s="6">
        <f t="shared" si="16"/>
        <v>0</v>
      </c>
    </row>
    <row r="556" spans="1:8" hidden="1" x14ac:dyDescent="0.25">
      <c r="A556" s="17">
        <v>42863</v>
      </c>
      <c r="B556" s="10" t="s">
        <v>2094</v>
      </c>
      <c r="C556" s="11" t="s">
        <v>166</v>
      </c>
      <c r="E556" s="8">
        <v>37100</v>
      </c>
      <c r="G556" s="6">
        <f t="shared" si="16"/>
        <v>37100</v>
      </c>
    </row>
    <row r="557" spans="1:8" hidden="1" x14ac:dyDescent="0.25">
      <c r="A557" s="138">
        <v>42866</v>
      </c>
      <c r="B557" s="10" t="s">
        <v>2263</v>
      </c>
      <c r="C557" s="11" t="s">
        <v>166</v>
      </c>
      <c r="E557" s="8">
        <v>3264</v>
      </c>
      <c r="G557" s="6">
        <f t="shared" si="16"/>
        <v>3264</v>
      </c>
    </row>
    <row r="558" spans="1:8" hidden="1" x14ac:dyDescent="0.25">
      <c r="A558" s="17">
        <v>42880</v>
      </c>
      <c r="B558" s="139" t="s">
        <v>1397</v>
      </c>
      <c r="C558" s="140" t="s">
        <v>164</v>
      </c>
      <c r="D558" s="770"/>
      <c r="E558" s="141"/>
      <c r="F558" s="142">
        <v>100000</v>
      </c>
      <c r="G558" s="143">
        <f t="shared" si="16"/>
        <v>-100000</v>
      </c>
      <c r="H558" s="31" t="s">
        <v>2416</v>
      </c>
    </row>
    <row r="559" spans="1:8" hidden="1" x14ac:dyDescent="0.25">
      <c r="A559" s="17">
        <v>42880</v>
      </c>
      <c r="B559" s="144" t="s">
        <v>33</v>
      </c>
      <c r="C559" s="145" t="s">
        <v>1803</v>
      </c>
      <c r="D559" s="771"/>
      <c r="E559" s="146"/>
      <c r="F559" s="147">
        <v>100000</v>
      </c>
      <c r="G559" s="148">
        <f t="shared" si="16"/>
        <v>-100000</v>
      </c>
      <c r="H559" s="1215" t="s">
        <v>2420</v>
      </c>
    </row>
    <row r="560" spans="1:8" hidden="1" x14ac:dyDescent="0.25">
      <c r="A560" s="17">
        <v>42880</v>
      </c>
      <c r="B560" s="149" t="s">
        <v>32</v>
      </c>
      <c r="C560" s="150" t="s">
        <v>1803</v>
      </c>
      <c r="D560" s="772"/>
      <c r="E560" s="151"/>
      <c r="F560" s="152">
        <v>100000</v>
      </c>
      <c r="G560" s="153">
        <f t="shared" si="16"/>
        <v>-100000</v>
      </c>
      <c r="H560" s="1217"/>
    </row>
    <row r="561" spans="1:8" hidden="1" x14ac:dyDescent="0.25">
      <c r="A561" s="17">
        <v>42880</v>
      </c>
      <c r="B561" s="144" t="s">
        <v>2227</v>
      </c>
      <c r="C561" s="145" t="s">
        <v>166</v>
      </c>
      <c r="D561" s="771"/>
      <c r="E561" s="146"/>
      <c r="F561" s="147">
        <v>14455</v>
      </c>
      <c r="G561" s="148">
        <f t="shared" si="16"/>
        <v>-14455</v>
      </c>
      <c r="H561" s="78"/>
    </row>
    <row r="562" spans="1:8" hidden="1" x14ac:dyDescent="0.25">
      <c r="A562" s="17">
        <v>42880</v>
      </c>
      <c r="B562" s="10" t="s">
        <v>2094</v>
      </c>
      <c r="C562" s="11" t="s">
        <v>166</v>
      </c>
      <c r="F562" s="9">
        <v>1085</v>
      </c>
      <c r="G562" s="6">
        <f t="shared" si="16"/>
        <v>-1085</v>
      </c>
      <c r="H562" s="79"/>
    </row>
    <row r="563" spans="1:8" hidden="1" x14ac:dyDescent="0.25">
      <c r="A563" s="17">
        <v>42880</v>
      </c>
      <c r="B563" s="10" t="s">
        <v>1676</v>
      </c>
      <c r="C563" s="11" t="s">
        <v>166</v>
      </c>
      <c r="F563" s="9">
        <v>3276</v>
      </c>
      <c r="G563" s="6">
        <f t="shared" si="16"/>
        <v>-3276</v>
      </c>
      <c r="H563" s="31" t="s">
        <v>2419</v>
      </c>
    </row>
    <row r="564" spans="1:8" hidden="1" x14ac:dyDescent="0.25">
      <c r="A564" s="17">
        <v>42880</v>
      </c>
      <c r="B564" s="10" t="s">
        <v>1805</v>
      </c>
      <c r="C564" s="11" t="s">
        <v>166</v>
      </c>
      <c r="F564" s="9">
        <v>12900</v>
      </c>
      <c r="G564" s="6">
        <f t="shared" si="16"/>
        <v>-12900</v>
      </c>
      <c r="H564" s="79"/>
    </row>
    <row r="565" spans="1:8" hidden="1" x14ac:dyDescent="0.25">
      <c r="A565" s="17">
        <v>42880</v>
      </c>
      <c r="B565" s="10" t="s">
        <v>2089</v>
      </c>
      <c r="C565" s="11" t="s">
        <v>166</v>
      </c>
      <c r="F565" s="9">
        <v>8620</v>
      </c>
      <c r="G565" s="6">
        <f t="shared" si="16"/>
        <v>-8620</v>
      </c>
      <c r="H565" s="79"/>
    </row>
    <row r="566" spans="1:8" hidden="1" x14ac:dyDescent="0.25">
      <c r="A566" s="17">
        <v>42880</v>
      </c>
      <c r="B566" s="149" t="s">
        <v>2263</v>
      </c>
      <c r="C566" s="150" t="s">
        <v>166</v>
      </c>
      <c r="D566" s="772"/>
      <c r="E566" s="151"/>
      <c r="F566" s="152">
        <v>59664</v>
      </c>
      <c r="G566" s="153">
        <f t="shared" si="16"/>
        <v>-59664</v>
      </c>
      <c r="H566" s="80"/>
    </row>
    <row r="567" spans="1:8" hidden="1" x14ac:dyDescent="0.25">
      <c r="A567" s="17">
        <v>42877</v>
      </c>
      <c r="B567" s="10" t="s">
        <v>2271</v>
      </c>
      <c r="C567" s="11" t="s">
        <v>166</v>
      </c>
      <c r="E567" s="8">
        <v>22700</v>
      </c>
      <c r="G567" s="143">
        <f t="shared" si="16"/>
        <v>22700</v>
      </c>
    </row>
    <row r="568" spans="1:8" hidden="1" x14ac:dyDescent="0.25">
      <c r="A568" s="17">
        <v>42880</v>
      </c>
      <c r="B568" s="10" t="s">
        <v>2023</v>
      </c>
      <c r="C568" s="11" t="s">
        <v>166</v>
      </c>
      <c r="E568" s="8">
        <v>5600</v>
      </c>
      <c r="G568" s="143">
        <f t="shared" si="16"/>
        <v>5600</v>
      </c>
    </row>
    <row r="569" spans="1:8" hidden="1" x14ac:dyDescent="0.25">
      <c r="A569" s="17">
        <v>42879</v>
      </c>
      <c r="B569" s="10" t="s">
        <v>2023</v>
      </c>
      <c r="C569" s="11" t="s">
        <v>166</v>
      </c>
      <c r="E569" s="8">
        <v>40996</v>
      </c>
      <c r="G569" s="143">
        <f t="shared" si="16"/>
        <v>40996</v>
      </c>
    </row>
    <row r="570" spans="1:8" hidden="1" x14ac:dyDescent="0.25">
      <c r="A570" s="17">
        <v>42884</v>
      </c>
      <c r="B570" s="10" t="s">
        <v>1400</v>
      </c>
      <c r="C570" s="11" t="s">
        <v>1815</v>
      </c>
      <c r="E570" s="225">
        <v>15210</v>
      </c>
      <c r="G570" s="6">
        <f t="shared" si="16"/>
        <v>15210</v>
      </c>
    </row>
    <row r="571" spans="1:8" hidden="1" x14ac:dyDescent="0.25">
      <c r="A571" s="17">
        <v>42884</v>
      </c>
      <c r="B571" s="10" t="s">
        <v>1400</v>
      </c>
      <c r="C571" s="11" t="s">
        <v>1815</v>
      </c>
      <c r="E571" s="225">
        <v>276784</v>
      </c>
      <c r="G571" s="6">
        <f t="shared" si="16"/>
        <v>276784</v>
      </c>
    </row>
    <row r="572" spans="1:8" hidden="1" x14ac:dyDescent="0.25">
      <c r="A572" s="17">
        <v>42882</v>
      </c>
      <c r="B572" s="10" t="s">
        <v>2023</v>
      </c>
      <c r="C572" s="11" t="s">
        <v>166</v>
      </c>
      <c r="E572" s="8">
        <v>9900</v>
      </c>
      <c r="G572" s="6">
        <f t="shared" si="16"/>
        <v>9900</v>
      </c>
    </row>
    <row r="573" spans="1:8" hidden="1" x14ac:dyDescent="0.25">
      <c r="A573" s="17">
        <v>42881</v>
      </c>
      <c r="B573" s="10" t="s">
        <v>1676</v>
      </c>
      <c r="C573" s="11" t="s">
        <v>166</v>
      </c>
      <c r="E573" s="8">
        <v>1400</v>
      </c>
      <c r="G573" s="6">
        <f t="shared" si="16"/>
        <v>1400</v>
      </c>
    </row>
    <row r="574" spans="1:8" hidden="1" x14ac:dyDescent="0.25">
      <c r="A574" s="17">
        <v>42875</v>
      </c>
      <c r="B574" s="10" t="s">
        <v>2043</v>
      </c>
      <c r="C574" s="11" t="s">
        <v>161</v>
      </c>
      <c r="E574" s="8">
        <v>58092</v>
      </c>
      <c r="G574" s="6">
        <f t="shared" si="16"/>
        <v>58092</v>
      </c>
    </row>
    <row r="575" spans="1:8" hidden="1" x14ac:dyDescent="0.25">
      <c r="A575" s="17">
        <v>42899</v>
      </c>
      <c r="B575" s="10" t="s">
        <v>2271</v>
      </c>
      <c r="C575" s="11" t="s">
        <v>164</v>
      </c>
      <c r="E575" s="8">
        <v>585</v>
      </c>
      <c r="G575" s="6">
        <f t="shared" si="16"/>
        <v>585</v>
      </c>
    </row>
    <row r="576" spans="1:8" hidden="1" x14ac:dyDescent="0.25">
      <c r="A576" s="17">
        <v>42889</v>
      </c>
      <c r="B576" s="10" t="s">
        <v>1400</v>
      </c>
      <c r="C576" s="11" t="s">
        <v>1815</v>
      </c>
      <c r="D576" s="768">
        <v>453</v>
      </c>
      <c r="E576" s="8">
        <v>177080</v>
      </c>
      <c r="G576" s="6">
        <f t="shared" si="16"/>
        <v>177080</v>
      </c>
    </row>
    <row r="577" spans="1:7" hidden="1" x14ac:dyDescent="0.25">
      <c r="A577" s="17">
        <v>42892</v>
      </c>
      <c r="B577" s="10" t="s">
        <v>1400</v>
      </c>
      <c r="C577" s="11" t="s">
        <v>1815</v>
      </c>
      <c r="D577" s="768">
        <v>390</v>
      </c>
      <c r="E577" s="8">
        <v>85844</v>
      </c>
      <c r="G577" s="6">
        <f t="shared" si="16"/>
        <v>85844</v>
      </c>
    </row>
    <row r="578" spans="1:7" hidden="1" x14ac:dyDescent="0.25">
      <c r="A578" s="17">
        <v>42908</v>
      </c>
      <c r="B578" s="10" t="s">
        <v>1400</v>
      </c>
      <c r="C578" s="11" t="s">
        <v>1815</v>
      </c>
      <c r="F578" s="9">
        <v>1000000</v>
      </c>
      <c r="G578" s="6">
        <f t="shared" si="16"/>
        <v>-1000000</v>
      </c>
    </row>
    <row r="579" spans="1:7" hidden="1" x14ac:dyDescent="0.25">
      <c r="A579" s="17">
        <v>42902</v>
      </c>
      <c r="B579" s="10" t="s">
        <v>2271</v>
      </c>
      <c r="C579" s="11" t="s">
        <v>166</v>
      </c>
      <c r="E579" s="8">
        <v>27600</v>
      </c>
      <c r="G579" s="6">
        <f t="shared" si="16"/>
        <v>27600</v>
      </c>
    </row>
    <row r="580" spans="1:7" hidden="1" x14ac:dyDescent="0.25">
      <c r="A580" s="17">
        <v>42906</v>
      </c>
      <c r="B580" s="10" t="s">
        <v>2271</v>
      </c>
      <c r="C580" s="11" t="s">
        <v>166</v>
      </c>
      <c r="E580" s="8">
        <v>3300</v>
      </c>
      <c r="G580" s="6">
        <f t="shared" si="16"/>
        <v>3300</v>
      </c>
    </row>
    <row r="581" spans="1:7" hidden="1" x14ac:dyDescent="0.25">
      <c r="A581" s="17">
        <v>42908</v>
      </c>
      <c r="B581" s="10" t="s">
        <v>2023</v>
      </c>
      <c r="C581" s="11" t="s">
        <v>166</v>
      </c>
      <c r="E581" s="8">
        <v>2268</v>
      </c>
      <c r="G581" s="6">
        <f t="shared" si="16"/>
        <v>2268</v>
      </c>
    </row>
    <row r="582" spans="1:7" hidden="1" x14ac:dyDescent="0.25">
      <c r="A582" s="17">
        <v>42919</v>
      </c>
      <c r="B582" s="10" t="s">
        <v>2271</v>
      </c>
      <c r="C582" s="11" t="s">
        <v>166</v>
      </c>
      <c r="E582" s="8">
        <v>10368</v>
      </c>
      <c r="G582" s="6">
        <f t="shared" si="16"/>
        <v>10368</v>
      </c>
    </row>
    <row r="583" spans="1:7" hidden="1" x14ac:dyDescent="0.25">
      <c r="A583" s="17">
        <v>42916</v>
      </c>
      <c r="B583" s="10" t="s">
        <v>2271</v>
      </c>
      <c r="C583" s="11" t="s">
        <v>166</v>
      </c>
      <c r="E583" s="8">
        <v>12700</v>
      </c>
      <c r="G583" s="6">
        <f t="shared" si="16"/>
        <v>12700</v>
      </c>
    </row>
    <row r="584" spans="1:7" hidden="1" x14ac:dyDescent="0.25">
      <c r="A584" s="17">
        <v>42922</v>
      </c>
      <c r="B584" s="10" t="s">
        <v>2271</v>
      </c>
      <c r="C584" s="11" t="s">
        <v>166</v>
      </c>
      <c r="E584" s="8">
        <v>35300</v>
      </c>
      <c r="G584" s="6">
        <f t="shared" si="16"/>
        <v>35300</v>
      </c>
    </row>
    <row r="585" spans="1:7" hidden="1" x14ac:dyDescent="0.25">
      <c r="A585" s="17">
        <v>42923</v>
      </c>
      <c r="B585" s="10" t="s">
        <v>2271</v>
      </c>
      <c r="C585" s="11" t="s">
        <v>164</v>
      </c>
      <c r="E585" s="8">
        <v>2283</v>
      </c>
      <c r="G585" s="6">
        <f t="shared" si="16"/>
        <v>2283</v>
      </c>
    </row>
    <row r="586" spans="1:7" hidden="1" x14ac:dyDescent="0.25">
      <c r="A586" s="17">
        <v>42901</v>
      </c>
      <c r="B586" s="10" t="s">
        <v>2043</v>
      </c>
      <c r="C586" s="11" t="s">
        <v>161</v>
      </c>
      <c r="E586" s="8">
        <v>8943</v>
      </c>
      <c r="G586" s="6">
        <f t="shared" si="16"/>
        <v>8943</v>
      </c>
    </row>
    <row r="587" spans="1:7" hidden="1" x14ac:dyDescent="0.25">
      <c r="A587" s="17">
        <v>42928</v>
      </c>
      <c r="B587" s="10" t="s">
        <v>1397</v>
      </c>
      <c r="C587" s="11" t="s">
        <v>164</v>
      </c>
      <c r="E587" s="8">
        <v>2565</v>
      </c>
      <c r="G587" s="6">
        <f t="shared" si="16"/>
        <v>2565</v>
      </c>
    </row>
    <row r="588" spans="1:7" hidden="1" x14ac:dyDescent="0.25">
      <c r="A588" s="17">
        <v>42903</v>
      </c>
      <c r="B588" s="10" t="s">
        <v>1400</v>
      </c>
      <c r="C588" s="11" t="s">
        <v>1803</v>
      </c>
      <c r="E588" s="8">
        <v>42497</v>
      </c>
      <c r="G588" s="6">
        <f t="shared" si="16"/>
        <v>42497</v>
      </c>
    </row>
    <row r="589" spans="1:7" hidden="1" x14ac:dyDescent="0.25">
      <c r="A589" s="17">
        <v>42920</v>
      </c>
      <c r="B589" s="10" t="s">
        <v>33</v>
      </c>
      <c r="C589" s="11" t="s">
        <v>1803</v>
      </c>
      <c r="E589" s="8">
        <v>16079</v>
      </c>
      <c r="G589" s="6">
        <f t="shared" si="16"/>
        <v>16079</v>
      </c>
    </row>
    <row r="590" spans="1:7" hidden="1" x14ac:dyDescent="0.25">
      <c r="A590" s="17">
        <v>42920</v>
      </c>
      <c r="B590" s="10" t="s">
        <v>1397</v>
      </c>
      <c r="C590" s="11" t="s">
        <v>1803</v>
      </c>
      <c r="E590" s="8">
        <v>31198</v>
      </c>
      <c r="G590" s="6">
        <f t="shared" si="16"/>
        <v>31198</v>
      </c>
    </row>
    <row r="591" spans="1:7" hidden="1" x14ac:dyDescent="0.25">
      <c r="A591" s="17">
        <v>42920</v>
      </c>
      <c r="B591" s="10" t="s">
        <v>1397</v>
      </c>
      <c r="C591" s="11" t="s">
        <v>1803</v>
      </c>
      <c r="E591" s="8">
        <v>1264</v>
      </c>
      <c r="G591" s="6">
        <f t="shared" si="16"/>
        <v>1264</v>
      </c>
    </row>
    <row r="592" spans="1:7" hidden="1" x14ac:dyDescent="0.25">
      <c r="A592" s="17">
        <v>42919</v>
      </c>
      <c r="B592" s="10" t="s">
        <v>33</v>
      </c>
      <c r="C592" s="11" t="s">
        <v>1803</v>
      </c>
      <c r="E592" s="8">
        <v>1500</v>
      </c>
      <c r="G592" s="6">
        <f t="shared" si="16"/>
        <v>1500</v>
      </c>
    </row>
    <row r="593" spans="1:7" hidden="1" x14ac:dyDescent="0.25">
      <c r="A593" s="17">
        <v>42908</v>
      </c>
      <c r="B593" s="10" t="s">
        <v>1400</v>
      </c>
      <c r="C593" s="11" t="s">
        <v>1803</v>
      </c>
      <c r="E593" s="8">
        <v>6565</v>
      </c>
      <c r="G593" s="6">
        <f t="shared" si="16"/>
        <v>6565</v>
      </c>
    </row>
    <row r="594" spans="1:7" hidden="1" x14ac:dyDescent="0.25">
      <c r="A594" s="17">
        <v>42878</v>
      </c>
      <c r="B594" s="10" t="s">
        <v>1400</v>
      </c>
      <c r="C594" s="11" t="s">
        <v>1803</v>
      </c>
      <c r="E594" s="8">
        <v>4005</v>
      </c>
      <c r="G594" s="6">
        <f t="shared" si="16"/>
        <v>4005</v>
      </c>
    </row>
    <row r="595" spans="1:7" hidden="1" x14ac:dyDescent="0.25">
      <c r="A595" s="17">
        <v>42898</v>
      </c>
      <c r="B595" s="10" t="s">
        <v>1400</v>
      </c>
      <c r="C595" s="11" t="s">
        <v>1803</v>
      </c>
      <c r="E595" s="8">
        <v>1832</v>
      </c>
      <c r="G595" s="6">
        <f t="shared" si="16"/>
        <v>1832</v>
      </c>
    </row>
    <row r="596" spans="1:7" hidden="1" x14ac:dyDescent="0.25">
      <c r="A596" s="17">
        <v>42889</v>
      </c>
      <c r="B596" s="10" t="s">
        <v>1400</v>
      </c>
      <c r="C596" s="11" t="s">
        <v>1803</v>
      </c>
      <c r="E596" s="8">
        <v>31167</v>
      </c>
      <c r="G596" s="6">
        <f t="shared" si="16"/>
        <v>31167</v>
      </c>
    </row>
    <row r="597" spans="1:7" hidden="1" x14ac:dyDescent="0.25">
      <c r="A597" s="17">
        <v>42878</v>
      </c>
      <c r="B597" s="10" t="s">
        <v>2271</v>
      </c>
      <c r="C597" s="11" t="s">
        <v>1803</v>
      </c>
      <c r="E597" s="8">
        <v>818</v>
      </c>
      <c r="G597" s="6">
        <f t="shared" si="16"/>
        <v>818</v>
      </c>
    </row>
    <row r="598" spans="1:7" hidden="1" x14ac:dyDescent="0.25">
      <c r="A598" s="17">
        <v>42923</v>
      </c>
      <c r="B598" s="10" t="s">
        <v>1400</v>
      </c>
      <c r="C598" s="11" t="s">
        <v>1815</v>
      </c>
      <c r="D598" s="768">
        <v>487</v>
      </c>
      <c r="E598" s="8">
        <v>7780</v>
      </c>
      <c r="G598" s="6">
        <f t="shared" si="16"/>
        <v>7780</v>
      </c>
    </row>
    <row r="599" spans="1:7" hidden="1" x14ac:dyDescent="0.25">
      <c r="A599" s="17">
        <v>42924</v>
      </c>
      <c r="B599" s="10" t="s">
        <v>1400</v>
      </c>
      <c r="C599" s="11" t="s">
        <v>1815</v>
      </c>
      <c r="D599" s="768">
        <v>500</v>
      </c>
      <c r="E599" s="8">
        <v>678856</v>
      </c>
      <c r="G599" s="6">
        <f t="shared" si="16"/>
        <v>678856</v>
      </c>
    </row>
    <row r="600" spans="1:7" hidden="1" x14ac:dyDescent="0.25">
      <c r="A600" s="17">
        <v>42929</v>
      </c>
      <c r="B600" s="10" t="s">
        <v>2271</v>
      </c>
      <c r="C600" s="11" t="s">
        <v>164</v>
      </c>
      <c r="D600" s="768">
        <v>163</v>
      </c>
      <c r="E600" s="8">
        <v>151</v>
      </c>
      <c r="G600" s="6">
        <f t="shared" si="16"/>
        <v>151</v>
      </c>
    </row>
    <row r="601" spans="1:7" hidden="1" x14ac:dyDescent="0.25">
      <c r="A601" s="17">
        <v>42927</v>
      </c>
      <c r="B601" s="10" t="s">
        <v>2271</v>
      </c>
      <c r="C601" s="11" t="s">
        <v>164</v>
      </c>
      <c r="D601" s="768">
        <v>119</v>
      </c>
      <c r="E601" s="8">
        <v>538</v>
      </c>
      <c r="G601" s="6">
        <f t="shared" si="16"/>
        <v>538</v>
      </c>
    </row>
    <row r="602" spans="1:7" hidden="1" x14ac:dyDescent="0.25">
      <c r="A602" s="17">
        <v>42931</v>
      </c>
      <c r="B602" s="10" t="s">
        <v>2043</v>
      </c>
      <c r="C602" s="11" t="s">
        <v>169</v>
      </c>
      <c r="D602" s="768">
        <v>22</v>
      </c>
      <c r="E602" s="8">
        <v>1155</v>
      </c>
      <c r="G602" s="6">
        <f t="shared" si="16"/>
        <v>1155</v>
      </c>
    </row>
    <row r="603" spans="1:7" hidden="1" x14ac:dyDescent="0.25">
      <c r="A603" s="17">
        <v>42931</v>
      </c>
      <c r="B603" s="10" t="s">
        <v>1397</v>
      </c>
      <c r="C603" s="11" t="s">
        <v>164</v>
      </c>
      <c r="E603" s="8">
        <v>9369</v>
      </c>
      <c r="G603" s="6">
        <f t="shared" si="16"/>
        <v>9369</v>
      </c>
    </row>
    <row r="604" spans="1:7" hidden="1" x14ac:dyDescent="0.25">
      <c r="A604" s="17">
        <v>42929</v>
      </c>
      <c r="B604" s="10" t="s">
        <v>1397</v>
      </c>
      <c r="C604" s="11" t="s">
        <v>1803</v>
      </c>
      <c r="E604" s="8">
        <v>21446</v>
      </c>
      <c r="G604" s="6">
        <f t="shared" si="16"/>
        <v>21446</v>
      </c>
    </row>
    <row r="605" spans="1:7" hidden="1" x14ac:dyDescent="0.25">
      <c r="A605" s="17">
        <v>42926</v>
      </c>
      <c r="B605" s="10" t="s">
        <v>33</v>
      </c>
      <c r="C605" s="11" t="s">
        <v>1803</v>
      </c>
      <c r="E605" s="8">
        <v>1248</v>
      </c>
      <c r="G605" s="6">
        <f t="shared" si="16"/>
        <v>1248</v>
      </c>
    </row>
    <row r="606" spans="1:7" hidden="1" x14ac:dyDescent="0.25">
      <c r="A606" s="17">
        <v>42923</v>
      </c>
      <c r="B606" s="10" t="s">
        <v>2271</v>
      </c>
      <c r="C606" s="11" t="s">
        <v>1803</v>
      </c>
      <c r="E606" s="8">
        <v>633</v>
      </c>
      <c r="G606" s="6">
        <f t="shared" si="16"/>
        <v>633</v>
      </c>
    </row>
    <row r="607" spans="1:7" hidden="1" x14ac:dyDescent="0.25">
      <c r="A607" s="17">
        <v>42931</v>
      </c>
      <c r="B607" s="10" t="s">
        <v>1400</v>
      </c>
      <c r="C607" s="11" t="s">
        <v>1803</v>
      </c>
      <c r="E607" s="8">
        <v>2268</v>
      </c>
      <c r="G607" s="6">
        <f t="shared" si="16"/>
        <v>2268</v>
      </c>
    </row>
    <row r="608" spans="1:7" hidden="1" x14ac:dyDescent="0.25">
      <c r="A608" s="17">
        <v>42930</v>
      </c>
      <c r="B608" s="10" t="s">
        <v>2271</v>
      </c>
      <c r="C608" s="11" t="s">
        <v>166</v>
      </c>
      <c r="E608" s="8">
        <v>1800</v>
      </c>
      <c r="G608" s="6">
        <f t="shared" si="16"/>
        <v>1800</v>
      </c>
    </row>
    <row r="609" spans="1:8" hidden="1" x14ac:dyDescent="0.25">
      <c r="A609" s="17">
        <v>42932</v>
      </c>
      <c r="B609" s="10" t="s">
        <v>1397</v>
      </c>
      <c r="C609" s="11" t="s">
        <v>166</v>
      </c>
      <c r="E609" s="8">
        <v>22800</v>
      </c>
      <c r="G609" s="6">
        <f t="shared" si="16"/>
        <v>22800</v>
      </c>
    </row>
    <row r="610" spans="1:8" hidden="1" x14ac:dyDescent="0.25">
      <c r="A610" s="17">
        <v>42933</v>
      </c>
      <c r="B610" s="10" t="s">
        <v>1397</v>
      </c>
      <c r="C610" s="11" t="s">
        <v>166</v>
      </c>
      <c r="E610" s="8">
        <v>6000</v>
      </c>
      <c r="G610" s="6">
        <f t="shared" si="16"/>
        <v>6000</v>
      </c>
    </row>
    <row r="611" spans="1:8" hidden="1" x14ac:dyDescent="0.25">
      <c r="A611" s="17">
        <v>42935</v>
      </c>
      <c r="B611" s="10" t="s">
        <v>1397</v>
      </c>
      <c r="C611" s="11" t="s">
        <v>166</v>
      </c>
      <c r="E611" s="8">
        <v>12000</v>
      </c>
      <c r="G611" s="6">
        <f t="shared" si="16"/>
        <v>12000</v>
      </c>
    </row>
    <row r="612" spans="1:8" hidden="1" x14ac:dyDescent="0.25">
      <c r="A612" s="17">
        <v>42935</v>
      </c>
      <c r="B612" s="10" t="s">
        <v>1397</v>
      </c>
      <c r="C612" s="11" t="s">
        <v>166</v>
      </c>
      <c r="E612" s="8">
        <v>19500</v>
      </c>
      <c r="G612" s="6">
        <f t="shared" si="16"/>
        <v>19500</v>
      </c>
    </row>
    <row r="613" spans="1:8" hidden="1" x14ac:dyDescent="0.25">
      <c r="A613" s="17">
        <v>42935</v>
      </c>
      <c r="B613" s="10" t="s">
        <v>1397</v>
      </c>
      <c r="C613" s="11" t="s">
        <v>164</v>
      </c>
      <c r="F613" s="9">
        <v>133589</v>
      </c>
      <c r="G613" s="6">
        <f t="shared" si="16"/>
        <v>-133589</v>
      </c>
      <c r="H613" s="744"/>
    </row>
    <row r="614" spans="1:8" hidden="1" x14ac:dyDescent="0.25">
      <c r="A614" s="17">
        <v>42935</v>
      </c>
      <c r="B614" s="10" t="s">
        <v>2271</v>
      </c>
      <c r="C614" s="11" t="s">
        <v>164</v>
      </c>
      <c r="F614" s="9">
        <v>16411</v>
      </c>
      <c r="G614" s="6">
        <f t="shared" si="16"/>
        <v>-16411</v>
      </c>
      <c r="H614" s="124"/>
    </row>
    <row r="615" spans="1:8" hidden="1" x14ac:dyDescent="0.25">
      <c r="A615" s="17">
        <v>42947</v>
      </c>
      <c r="B615" s="10" t="s">
        <v>1400</v>
      </c>
      <c r="C615" s="11" t="s">
        <v>1815</v>
      </c>
      <c r="E615" s="8">
        <v>800</v>
      </c>
      <c r="G615" s="6">
        <f t="shared" si="16"/>
        <v>800</v>
      </c>
    </row>
    <row r="616" spans="1:8" hidden="1" x14ac:dyDescent="0.25">
      <c r="A616" s="17">
        <v>42948</v>
      </c>
      <c r="B616" s="10" t="s">
        <v>40</v>
      </c>
      <c r="C616" s="11" t="s">
        <v>180</v>
      </c>
      <c r="F616" s="9">
        <v>64276</v>
      </c>
      <c r="G616" s="6">
        <f t="shared" si="16"/>
        <v>-64276</v>
      </c>
      <c r="H616" s="124"/>
    </row>
    <row r="617" spans="1:8" hidden="1" x14ac:dyDescent="0.25">
      <c r="A617" s="17">
        <v>42948</v>
      </c>
      <c r="B617" s="10" t="s">
        <v>2094</v>
      </c>
      <c r="C617" s="11" t="s">
        <v>180</v>
      </c>
      <c r="F617" s="9">
        <v>54420</v>
      </c>
      <c r="G617" s="6">
        <f t="shared" si="16"/>
        <v>-54420</v>
      </c>
      <c r="H617" s="744"/>
    </row>
    <row r="618" spans="1:8" hidden="1" x14ac:dyDescent="0.25">
      <c r="A618" s="17">
        <v>42948</v>
      </c>
      <c r="B618" s="10" t="s">
        <v>1676</v>
      </c>
      <c r="C618" s="11" t="s">
        <v>180</v>
      </c>
      <c r="F618" s="9">
        <v>20020</v>
      </c>
      <c r="G618" s="6">
        <f t="shared" si="16"/>
        <v>-20020</v>
      </c>
      <c r="H618" s="124"/>
    </row>
    <row r="619" spans="1:8" hidden="1" x14ac:dyDescent="0.25">
      <c r="A619" s="17">
        <v>42948</v>
      </c>
      <c r="B619" s="10" t="s">
        <v>1397</v>
      </c>
      <c r="C619" s="11" t="s">
        <v>180</v>
      </c>
      <c r="F619" s="9">
        <v>361284</v>
      </c>
      <c r="G619" s="6">
        <f t="shared" si="16"/>
        <v>-361284</v>
      </c>
      <c r="H619" s="124"/>
    </row>
    <row r="620" spans="1:8" hidden="1" x14ac:dyDescent="0.25">
      <c r="A620" s="17">
        <v>42922</v>
      </c>
      <c r="B620" s="10" t="s">
        <v>1397</v>
      </c>
      <c r="C620" s="11" t="s">
        <v>161</v>
      </c>
      <c r="E620" s="8">
        <v>19094</v>
      </c>
      <c r="G620" s="6">
        <f t="shared" si="16"/>
        <v>19094</v>
      </c>
    </row>
    <row r="621" spans="1:8" hidden="1" x14ac:dyDescent="0.25">
      <c r="A621" s="17">
        <v>42923</v>
      </c>
      <c r="B621" s="10" t="s">
        <v>2043</v>
      </c>
      <c r="C621" s="11" t="s">
        <v>161</v>
      </c>
      <c r="E621" s="8">
        <v>3708</v>
      </c>
      <c r="G621" s="6">
        <f t="shared" si="16"/>
        <v>3708</v>
      </c>
    </row>
    <row r="622" spans="1:8" hidden="1" x14ac:dyDescent="0.25">
      <c r="A622" s="17">
        <v>42934</v>
      </c>
      <c r="B622" s="10" t="s">
        <v>2263</v>
      </c>
      <c r="C622" s="11" t="s">
        <v>161</v>
      </c>
      <c r="E622" s="8">
        <v>1299</v>
      </c>
      <c r="G622" s="6">
        <f t="shared" si="16"/>
        <v>1299</v>
      </c>
    </row>
    <row r="623" spans="1:8" hidden="1" x14ac:dyDescent="0.25">
      <c r="A623" s="17">
        <v>42935</v>
      </c>
      <c r="B623" s="10" t="s">
        <v>2043</v>
      </c>
      <c r="C623" s="11" t="s">
        <v>161</v>
      </c>
      <c r="E623" s="8">
        <v>19361</v>
      </c>
      <c r="G623" s="6">
        <f t="shared" si="16"/>
        <v>19361</v>
      </c>
    </row>
    <row r="624" spans="1:8" hidden="1" x14ac:dyDescent="0.25">
      <c r="A624" s="17">
        <v>42949</v>
      </c>
      <c r="B624" s="10" t="s">
        <v>1400</v>
      </c>
      <c r="C624" s="11" t="s">
        <v>1815</v>
      </c>
      <c r="E624" s="8">
        <v>7560</v>
      </c>
      <c r="G624" s="6">
        <f t="shared" si="16"/>
        <v>7560</v>
      </c>
    </row>
    <row r="625" spans="1:8" hidden="1" x14ac:dyDescent="0.25">
      <c r="A625" s="17">
        <v>42954</v>
      </c>
      <c r="B625" s="10" t="s">
        <v>2271</v>
      </c>
      <c r="C625" s="11" t="s">
        <v>166</v>
      </c>
      <c r="E625" s="8">
        <v>4600</v>
      </c>
      <c r="G625" s="6">
        <f t="shared" si="16"/>
        <v>4600</v>
      </c>
    </row>
    <row r="626" spans="1:8" hidden="1" x14ac:dyDescent="0.25">
      <c r="A626" s="17">
        <v>42956</v>
      </c>
      <c r="B626" s="10" t="s">
        <v>2271</v>
      </c>
      <c r="C626" s="11" t="s">
        <v>166</v>
      </c>
      <c r="E626" s="8">
        <v>4600</v>
      </c>
      <c r="G626" s="6">
        <f t="shared" si="16"/>
        <v>4600</v>
      </c>
    </row>
    <row r="627" spans="1:8" hidden="1" x14ac:dyDescent="0.25">
      <c r="A627" s="17">
        <v>42956</v>
      </c>
      <c r="B627" s="10" t="s">
        <v>2271</v>
      </c>
      <c r="C627" s="11" t="s">
        <v>164</v>
      </c>
      <c r="E627" s="8">
        <v>6493</v>
      </c>
      <c r="G627" s="6">
        <f t="shared" si="16"/>
        <v>6493</v>
      </c>
    </row>
    <row r="628" spans="1:8" hidden="1" x14ac:dyDescent="0.25">
      <c r="A628" s="17">
        <v>42950</v>
      </c>
      <c r="B628" s="10" t="s">
        <v>2271</v>
      </c>
      <c r="C628" s="11" t="s">
        <v>164</v>
      </c>
      <c r="E628" s="8">
        <v>257</v>
      </c>
      <c r="G628" s="6">
        <f t="shared" si="16"/>
        <v>257</v>
      </c>
    </row>
    <row r="629" spans="1:8" hidden="1" x14ac:dyDescent="0.25">
      <c r="A629" s="17">
        <v>42936</v>
      </c>
      <c r="B629" s="10" t="s">
        <v>2227</v>
      </c>
      <c r="C629" s="11" t="s">
        <v>1815</v>
      </c>
      <c r="E629" s="8">
        <v>92500</v>
      </c>
      <c r="G629" s="6">
        <f t="shared" si="16"/>
        <v>92500</v>
      </c>
    </row>
    <row r="630" spans="1:8" hidden="1" x14ac:dyDescent="0.25">
      <c r="A630" s="17">
        <v>42937</v>
      </c>
      <c r="B630" s="10" t="s">
        <v>2271</v>
      </c>
      <c r="C630" s="11" t="s">
        <v>169</v>
      </c>
      <c r="E630" s="8">
        <v>5740</v>
      </c>
      <c r="G630" s="6">
        <f t="shared" si="16"/>
        <v>5740</v>
      </c>
    </row>
    <row r="631" spans="1:8" hidden="1" x14ac:dyDescent="0.25">
      <c r="A631" s="17">
        <v>42969</v>
      </c>
      <c r="B631" s="10" t="s">
        <v>1400</v>
      </c>
      <c r="C631" s="11" t="s">
        <v>1803</v>
      </c>
      <c r="E631" s="8">
        <v>3500</v>
      </c>
      <c r="G631" s="6">
        <f t="shared" si="16"/>
        <v>3500</v>
      </c>
    </row>
    <row r="632" spans="1:8" hidden="1" x14ac:dyDescent="0.25">
      <c r="A632" s="17">
        <v>42969</v>
      </c>
      <c r="B632" s="10" t="s">
        <v>33</v>
      </c>
      <c r="C632" s="11" t="s">
        <v>1803</v>
      </c>
      <c r="E632" s="8">
        <v>3667</v>
      </c>
      <c r="G632" s="6">
        <f t="shared" si="16"/>
        <v>3667</v>
      </c>
    </row>
    <row r="633" spans="1:8" hidden="1" x14ac:dyDescent="0.25">
      <c r="A633" s="17">
        <v>42969</v>
      </c>
      <c r="B633" s="10" t="s">
        <v>2271</v>
      </c>
      <c r="C633" s="11" t="s">
        <v>1803</v>
      </c>
      <c r="F633" s="9">
        <v>1451</v>
      </c>
      <c r="G633" s="6">
        <f t="shared" si="16"/>
        <v>-1451</v>
      </c>
      <c r="H633" s="78"/>
    </row>
    <row r="634" spans="1:8" hidden="1" x14ac:dyDescent="0.25">
      <c r="A634" s="17">
        <v>42969</v>
      </c>
      <c r="B634" s="10" t="s">
        <v>32</v>
      </c>
      <c r="C634" s="11" t="s">
        <v>1803</v>
      </c>
      <c r="F634" s="9">
        <v>46965</v>
      </c>
      <c r="G634" s="6">
        <f t="shared" si="16"/>
        <v>-46965</v>
      </c>
      <c r="H634" s="79"/>
    </row>
    <row r="635" spans="1:8" hidden="1" x14ac:dyDescent="0.25">
      <c r="A635" s="17">
        <v>42969</v>
      </c>
      <c r="B635" s="10" t="s">
        <v>33</v>
      </c>
      <c r="C635" s="11" t="s">
        <v>1803</v>
      </c>
      <c r="F635" s="9">
        <v>84129</v>
      </c>
      <c r="G635" s="6">
        <f t="shared" si="16"/>
        <v>-84129</v>
      </c>
      <c r="H635" s="79" t="s">
        <v>2644</v>
      </c>
    </row>
    <row r="636" spans="1:8" hidden="1" x14ac:dyDescent="0.25">
      <c r="A636" s="17">
        <v>42969</v>
      </c>
      <c r="B636" s="10" t="s">
        <v>1397</v>
      </c>
      <c r="C636" s="11" t="s">
        <v>1803</v>
      </c>
      <c r="F636" s="9">
        <v>86273</v>
      </c>
      <c r="G636" s="6">
        <f t="shared" si="16"/>
        <v>-86273</v>
      </c>
      <c r="H636" s="79"/>
    </row>
    <row r="637" spans="1:8" hidden="1" x14ac:dyDescent="0.25">
      <c r="A637" s="17">
        <v>42969</v>
      </c>
      <c r="B637" s="10" t="s">
        <v>1400</v>
      </c>
      <c r="C637" s="11" t="s">
        <v>1803</v>
      </c>
      <c r="F637" s="9">
        <v>31182</v>
      </c>
      <c r="G637" s="6">
        <f t="shared" si="16"/>
        <v>-31182</v>
      </c>
      <c r="H637" s="80"/>
    </row>
    <row r="638" spans="1:8" hidden="1" x14ac:dyDescent="0.25">
      <c r="A638" s="17">
        <v>42948</v>
      </c>
      <c r="B638" s="10" t="s">
        <v>2227</v>
      </c>
      <c r="C638" s="11" t="s">
        <v>161</v>
      </c>
      <c r="E638" s="8">
        <v>26880</v>
      </c>
      <c r="G638" s="6">
        <f t="shared" si="16"/>
        <v>26880</v>
      </c>
    </row>
    <row r="639" spans="1:8" hidden="1" x14ac:dyDescent="0.25">
      <c r="A639" s="17">
        <v>42952</v>
      </c>
      <c r="B639" s="10" t="s">
        <v>2271</v>
      </c>
      <c r="C639" s="11" t="s">
        <v>161</v>
      </c>
      <c r="E639" s="8">
        <v>5468</v>
      </c>
      <c r="G639" s="6">
        <f t="shared" si="16"/>
        <v>5468</v>
      </c>
    </row>
    <row r="640" spans="1:8" hidden="1" x14ac:dyDescent="0.25">
      <c r="A640" s="17">
        <v>42971</v>
      </c>
      <c r="B640" s="10" t="s">
        <v>2023</v>
      </c>
      <c r="C640" s="11" t="s">
        <v>166</v>
      </c>
      <c r="F640" s="9">
        <v>58764</v>
      </c>
      <c r="G640" s="6">
        <f t="shared" si="16"/>
        <v>-58764</v>
      </c>
      <c r="H640" s="78"/>
    </row>
    <row r="641" spans="1:8" hidden="1" x14ac:dyDescent="0.25">
      <c r="A641" s="17">
        <v>42971</v>
      </c>
      <c r="B641" s="10" t="s">
        <v>2227</v>
      </c>
      <c r="C641" s="11" t="s">
        <v>166</v>
      </c>
      <c r="F641" s="9">
        <v>189836</v>
      </c>
      <c r="G641" s="6">
        <f t="shared" si="16"/>
        <v>-189836</v>
      </c>
      <c r="H641" s="79" t="s">
        <v>2648</v>
      </c>
    </row>
    <row r="642" spans="1:8" hidden="1" x14ac:dyDescent="0.25">
      <c r="A642" s="17">
        <v>42971</v>
      </c>
      <c r="B642" s="10" t="s">
        <v>1676</v>
      </c>
      <c r="C642" s="11" t="s">
        <v>166</v>
      </c>
      <c r="F642" s="9">
        <v>1400</v>
      </c>
      <c r="G642" s="6">
        <f t="shared" si="16"/>
        <v>-1400</v>
      </c>
      <c r="H642" s="215"/>
    </row>
    <row r="643" spans="1:8" hidden="1" x14ac:dyDescent="0.25">
      <c r="A643" s="17">
        <v>42976</v>
      </c>
      <c r="B643" s="10" t="s">
        <v>2649</v>
      </c>
      <c r="C643" s="11" t="s">
        <v>164</v>
      </c>
      <c r="E643" s="8">
        <v>76962</v>
      </c>
      <c r="G643" s="6">
        <f t="shared" si="16"/>
        <v>76962</v>
      </c>
    </row>
    <row r="644" spans="1:8" hidden="1" x14ac:dyDescent="0.25">
      <c r="A644" s="17">
        <v>42977</v>
      </c>
      <c r="B644" s="10" t="s">
        <v>1397</v>
      </c>
      <c r="C644" s="11" t="s">
        <v>161</v>
      </c>
      <c r="E644" s="8">
        <v>15900</v>
      </c>
      <c r="G644" s="6">
        <f t="shared" si="16"/>
        <v>15900</v>
      </c>
    </row>
    <row r="645" spans="1:8" hidden="1" x14ac:dyDescent="0.25">
      <c r="A645" s="17">
        <v>42977</v>
      </c>
      <c r="B645" s="10" t="s">
        <v>1400</v>
      </c>
      <c r="C645" s="11" t="s">
        <v>1815</v>
      </c>
      <c r="E645" s="8">
        <v>228899</v>
      </c>
      <c r="G645" s="6">
        <f t="shared" si="16"/>
        <v>228899</v>
      </c>
    </row>
    <row r="646" spans="1:8" hidden="1" x14ac:dyDescent="0.25">
      <c r="A646" s="17">
        <v>42977</v>
      </c>
      <c r="B646" s="10" t="s">
        <v>1400</v>
      </c>
      <c r="C646" s="11" t="s">
        <v>1815</v>
      </c>
      <c r="E646" s="8">
        <v>93900</v>
      </c>
      <c r="G646" s="6">
        <f t="shared" si="16"/>
        <v>93900</v>
      </c>
    </row>
    <row r="647" spans="1:8" hidden="1" x14ac:dyDescent="0.25">
      <c r="A647" s="17">
        <v>42977</v>
      </c>
      <c r="B647" s="10" t="s">
        <v>1400</v>
      </c>
      <c r="C647" s="11" t="s">
        <v>1815</v>
      </c>
      <c r="E647" s="8">
        <v>102712</v>
      </c>
      <c r="G647" s="6">
        <f t="shared" si="16"/>
        <v>102712</v>
      </c>
    </row>
    <row r="648" spans="1:8" hidden="1" x14ac:dyDescent="0.25">
      <c r="A648" s="17">
        <v>42977</v>
      </c>
      <c r="B648" s="10" t="s">
        <v>1400</v>
      </c>
      <c r="C648" s="11" t="s">
        <v>1815</v>
      </c>
      <c r="E648" s="8">
        <v>139328</v>
      </c>
      <c r="G648" s="6">
        <f t="shared" si="16"/>
        <v>139328</v>
      </c>
    </row>
    <row r="649" spans="1:8" hidden="1" x14ac:dyDescent="0.25">
      <c r="A649" s="17">
        <v>42977</v>
      </c>
      <c r="B649" s="10" t="s">
        <v>1400</v>
      </c>
      <c r="C649" s="11" t="s">
        <v>1815</v>
      </c>
      <c r="E649" s="8">
        <v>166330</v>
      </c>
      <c r="G649" s="6">
        <f t="shared" si="16"/>
        <v>166330</v>
      </c>
    </row>
    <row r="650" spans="1:8" hidden="1" x14ac:dyDescent="0.25">
      <c r="A650" s="17">
        <v>42991</v>
      </c>
      <c r="B650" s="10" t="s">
        <v>2649</v>
      </c>
      <c r="C650" s="11" t="s">
        <v>164</v>
      </c>
      <c r="E650" s="8">
        <v>1585</v>
      </c>
      <c r="G650" s="6">
        <f t="shared" si="16"/>
        <v>1585</v>
      </c>
    </row>
    <row r="651" spans="1:8" hidden="1" x14ac:dyDescent="0.25">
      <c r="A651" s="17">
        <v>42992</v>
      </c>
      <c r="B651" s="10" t="s">
        <v>2649</v>
      </c>
      <c r="C651" s="11" t="s">
        <v>164</v>
      </c>
      <c r="E651" s="8">
        <v>16532</v>
      </c>
      <c r="G651" s="6">
        <f t="shared" si="16"/>
        <v>16532</v>
      </c>
    </row>
    <row r="652" spans="1:8" hidden="1" x14ac:dyDescent="0.25">
      <c r="A652" s="17">
        <v>42991</v>
      </c>
      <c r="B652" s="10" t="s">
        <v>2649</v>
      </c>
      <c r="C652" s="11" t="s">
        <v>164</v>
      </c>
      <c r="E652" s="8">
        <v>1716</v>
      </c>
      <c r="G652" s="6">
        <f t="shared" si="16"/>
        <v>1716</v>
      </c>
    </row>
    <row r="653" spans="1:8" hidden="1" x14ac:dyDescent="0.25">
      <c r="A653" s="17">
        <v>42990</v>
      </c>
      <c r="B653" s="10" t="s">
        <v>2649</v>
      </c>
      <c r="C653" s="11" t="s">
        <v>164</v>
      </c>
      <c r="E653" s="8">
        <v>1027</v>
      </c>
      <c r="G653" s="6">
        <f t="shared" si="16"/>
        <v>1027</v>
      </c>
    </row>
    <row r="654" spans="1:8" hidden="1" x14ac:dyDescent="0.25">
      <c r="A654" s="17">
        <v>42987</v>
      </c>
      <c r="B654" s="10" t="s">
        <v>2649</v>
      </c>
      <c r="C654" s="11" t="s">
        <v>164</v>
      </c>
      <c r="E654" s="8">
        <v>2045</v>
      </c>
      <c r="G654" s="6">
        <f t="shared" si="16"/>
        <v>2045</v>
      </c>
    </row>
    <row r="655" spans="1:8" hidden="1" x14ac:dyDescent="0.25">
      <c r="A655" s="17">
        <v>42985</v>
      </c>
      <c r="B655" s="10" t="s">
        <v>2649</v>
      </c>
      <c r="C655" s="11" t="s">
        <v>164</v>
      </c>
      <c r="E655" s="8">
        <v>2162</v>
      </c>
      <c r="G655" s="6">
        <f t="shared" si="16"/>
        <v>2162</v>
      </c>
    </row>
    <row r="656" spans="1:8" hidden="1" x14ac:dyDescent="0.25">
      <c r="A656" s="17">
        <v>42984</v>
      </c>
      <c r="B656" s="10" t="s">
        <v>2649</v>
      </c>
      <c r="C656" s="11" t="s">
        <v>164</v>
      </c>
      <c r="E656" s="8">
        <v>16883</v>
      </c>
      <c r="G656" s="6">
        <f t="shared" si="16"/>
        <v>16883</v>
      </c>
    </row>
    <row r="657" spans="1:8" hidden="1" x14ac:dyDescent="0.25">
      <c r="A657" s="17">
        <v>42984</v>
      </c>
      <c r="B657" s="10" t="s">
        <v>2649</v>
      </c>
      <c r="C657" s="11" t="s">
        <v>164</v>
      </c>
      <c r="E657" s="8">
        <v>62676</v>
      </c>
      <c r="G657" s="6">
        <f t="shared" si="16"/>
        <v>62676</v>
      </c>
    </row>
    <row r="658" spans="1:8" hidden="1" x14ac:dyDescent="0.25">
      <c r="A658" s="17">
        <v>42993</v>
      </c>
      <c r="B658" s="10" t="s">
        <v>1397</v>
      </c>
      <c r="C658" s="11" t="s">
        <v>164</v>
      </c>
      <c r="F658" s="9">
        <v>150000</v>
      </c>
      <c r="G658" s="6">
        <f t="shared" si="16"/>
        <v>-150000</v>
      </c>
      <c r="H658" s="31" t="s">
        <v>2660</v>
      </c>
    </row>
    <row r="659" spans="1:8" hidden="1" x14ac:dyDescent="0.25">
      <c r="A659" s="17">
        <v>42991</v>
      </c>
      <c r="B659" s="10" t="s">
        <v>2649</v>
      </c>
      <c r="C659" s="11" t="s">
        <v>1803</v>
      </c>
      <c r="E659" s="8">
        <v>11328</v>
      </c>
      <c r="G659" s="6">
        <f t="shared" si="16"/>
        <v>11328</v>
      </c>
    </row>
    <row r="660" spans="1:8" hidden="1" x14ac:dyDescent="0.25">
      <c r="A660" s="17">
        <v>42991</v>
      </c>
      <c r="B660" s="10" t="s">
        <v>33</v>
      </c>
      <c r="C660" s="11" t="s">
        <v>1803</v>
      </c>
      <c r="E660" s="8">
        <v>941</v>
      </c>
      <c r="G660" s="6">
        <f t="shared" si="16"/>
        <v>941</v>
      </c>
    </row>
    <row r="661" spans="1:8" hidden="1" x14ac:dyDescent="0.25">
      <c r="A661" s="17">
        <v>42989</v>
      </c>
      <c r="B661" s="10" t="s">
        <v>33</v>
      </c>
      <c r="C661" s="11" t="s">
        <v>1803</v>
      </c>
      <c r="E661" s="8">
        <v>21812</v>
      </c>
      <c r="G661" s="6">
        <f t="shared" si="16"/>
        <v>21812</v>
      </c>
    </row>
    <row r="662" spans="1:8" hidden="1" x14ac:dyDescent="0.25">
      <c r="A662" s="17">
        <v>42987</v>
      </c>
      <c r="B662" s="10" t="s">
        <v>33</v>
      </c>
      <c r="C662" s="11" t="s">
        <v>1803</v>
      </c>
      <c r="E662" s="8">
        <v>9202</v>
      </c>
      <c r="G662" s="6">
        <f t="shared" si="16"/>
        <v>9202</v>
      </c>
    </row>
    <row r="663" spans="1:8" hidden="1" x14ac:dyDescent="0.25">
      <c r="A663" s="17">
        <v>42987</v>
      </c>
      <c r="B663" s="10" t="s">
        <v>33</v>
      </c>
      <c r="C663" s="11" t="s">
        <v>1803</v>
      </c>
      <c r="E663" s="8">
        <v>94299</v>
      </c>
      <c r="G663" s="6">
        <f t="shared" si="16"/>
        <v>94299</v>
      </c>
    </row>
    <row r="664" spans="1:8" hidden="1" x14ac:dyDescent="0.25">
      <c r="A664" s="17">
        <v>42994</v>
      </c>
      <c r="B664" s="10" t="s">
        <v>14</v>
      </c>
      <c r="C664" s="11" t="s">
        <v>164</v>
      </c>
      <c r="D664" s="768" t="s">
        <v>2685</v>
      </c>
      <c r="E664" s="8">
        <v>3009</v>
      </c>
      <c r="G664" s="6">
        <f t="shared" si="16"/>
        <v>3009</v>
      </c>
    </row>
    <row r="665" spans="1:8" hidden="1" x14ac:dyDescent="0.25">
      <c r="A665" s="17">
        <v>42985</v>
      </c>
      <c r="B665" s="10" t="s">
        <v>1400</v>
      </c>
      <c r="C665" s="11" t="s">
        <v>1815</v>
      </c>
      <c r="E665" s="8">
        <v>155864</v>
      </c>
      <c r="G665" s="6">
        <f t="shared" si="16"/>
        <v>155864</v>
      </c>
    </row>
    <row r="666" spans="1:8" hidden="1" x14ac:dyDescent="0.25">
      <c r="A666" s="17">
        <v>42987</v>
      </c>
      <c r="B666" s="10" t="s">
        <v>40</v>
      </c>
      <c r="C666" s="11" t="s">
        <v>166</v>
      </c>
      <c r="E666" s="8">
        <v>35900</v>
      </c>
      <c r="G666" s="6">
        <f t="shared" si="16"/>
        <v>35900</v>
      </c>
    </row>
    <row r="667" spans="1:8" hidden="1" x14ac:dyDescent="0.25">
      <c r="A667" s="17">
        <v>43000</v>
      </c>
      <c r="B667" s="10" t="s">
        <v>38</v>
      </c>
      <c r="C667" s="11" t="s">
        <v>161</v>
      </c>
      <c r="E667" s="8">
        <v>13318</v>
      </c>
      <c r="G667" s="6">
        <f t="shared" si="16"/>
        <v>13318</v>
      </c>
    </row>
    <row r="668" spans="1:8" hidden="1" x14ac:dyDescent="0.25">
      <c r="A668" s="17">
        <v>43018</v>
      </c>
      <c r="B668" s="10" t="s">
        <v>40</v>
      </c>
      <c r="C668" s="11" t="s">
        <v>166</v>
      </c>
      <c r="E668" s="8">
        <v>20000</v>
      </c>
      <c r="G668" s="6">
        <f t="shared" si="16"/>
        <v>20000</v>
      </c>
    </row>
    <row r="669" spans="1:8" hidden="1" x14ac:dyDescent="0.25">
      <c r="A669" s="17">
        <v>43011</v>
      </c>
      <c r="B669" s="10" t="s">
        <v>1400</v>
      </c>
      <c r="C669" s="11" t="s">
        <v>164</v>
      </c>
      <c r="E669" s="8">
        <v>23830</v>
      </c>
      <c r="G669" s="6">
        <f t="shared" ref="G669" si="18">E669-F669</f>
        <v>23830</v>
      </c>
    </row>
    <row r="670" spans="1:8" hidden="1" x14ac:dyDescent="0.25">
      <c r="A670" s="17">
        <v>43012</v>
      </c>
      <c r="B670" s="10" t="s">
        <v>1400</v>
      </c>
      <c r="C670" s="11" t="s">
        <v>1815</v>
      </c>
      <c r="D670" s="768">
        <v>610</v>
      </c>
      <c r="E670" s="8">
        <v>115400</v>
      </c>
      <c r="G670" s="6">
        <f t="shared" si="16"/>
        <v>115400</v>
      </c>
    </row>
    <row r="671" spans="1:8" hidden="1" x14ac:dyDescent="0.25">
      <c r="A671" s="17">
        <v>43014</v>
      </c>
      <c r="B671" s="10" t="s">
        <v>1400</v>
      </c>
      <c r="C671" s="11" t="s">
        <v>1815</v>
      </c>
      <c r="D671" s="768">
        <v>614</v>
      </c>
      <c r="E671" s="8">
        <v>290940</v>
      </c>
      <c r="G671" s="6">
        <f t="shared" ref="G671:G704" si="19">E671-F671</f>
        <v>290940</v>
      </c>
    </row>
    <row r="672" spans="1:8" hidden="1" x14ac:dyDescent="0.25">
      <c r="A672" s="17">
        <v>43024</v>
      </c>
      <c r="B672" s="10" t="s">
        <v>1691</v>
      </c>
      <c r="C672" s="11" t="s">
        <v>164</v>
      </c>
      <c r="D672" s="768">
        <v>1663</v>
      </c>
      <c r="E672" s="8">
        <v>3492</v>
      </c>
      <c r="G672" s="6">
        <f t="shared" si="19"/>
        <v>3492</v>
      </c>
    </row>
    <row r="673" spans="1:8" hidden="1" x14ac:dyDescent="0.25">
      <c r="A673" s="17">
        <v>43019</v>
      </c>
      <c r="B673" s="10" t="s">
        <v>1400</v>
      </c>
      <c r="C673" s="11" t="s">
        <v>1815</v>
      </c>
      <c r="F673" s="9">
        <v>818500</v>
      </c>
      <c r="G673" s="6">
        <f t="shared" si="19"/>
        <v>-818500</v>
      </c>
      <c r="H673" s="78"/>
    </row>
    <row r="674" spans="1:8" hidden="1" x14ac:dyDescent="0.25">
      <c r="A674" s="17">
        <v>43019</v>
      </c>
      <c r="B674" s="10" t="s">
        <v>1805</v>
      </c>
      <c r="C674" s="11" t="s">
        <v>1815</v>
      </c>
      <c r="F674" s="9">
        <v>69000</v>
      </c>
      <c r="G674" s="6">
        <f t="shared" si="19"/>
        <v>-69000</v>
      </c>
      <c r="H674" s="79" t="s">
        <v>2757</v>
      </c>
    </row>
    <row r="675" spans="1:8" hidden="1" x14ac:dyDescent="0.25">
      <c r="A675" s="17">
        <v>43019</v>
      </c>
      <c r="B675" s="10" t="s">
        <v>2227</v>
      </c>
      <c r="C675" s="11" t="s">
        <v>1815</v>
      </c>
      <c r="F675" s="9">
        <v>92500</v>
      </c>
      <c r="G675" s="6">
        <f t="shared" si="19"/>
        <v>-92500</v>
      </c>
      <c r="H675" s="80"/>
    </row>
    <row r="676" spans="1:8" hidden="1" x14ac:dyDescent="0.25">
      <c r="A676" s="17">
        <v>43026</v>
      </c>
      <c r="B676" s="10" t="s">
        <v>2227</v>
      </c>
      <c r="C676" s="11" t="s">
        <v>161</v>
      </c>
      <c r="F676" s="9">
        <v>26880</v>
      </c>
      <c r="G676" s="6">
        <f t="shared" si="19"/>
        <v>-26880</v>
      </c>
      <c r="H676" s="78"/>
    </row>
    <row r="677" spans="1:8" hidden="1" x14ac:dyDescent="0.25">
      <c r="A677" s="17">
        <v>43026</v>
      </c>
      <c r="B677" s="10" t="s">
        <v>38</v>
      </c>
      <c r="C677" s="11" t="s">
        <v>161</v>
      </c>
      <c r="F677" s="9">
        <v>15636</v>
      </c>
      <c r="G677" s="6">
        <f t="shared" si="19"/>
        <v>-15636</v>
      </c>
      <c r="H677" s="79"/>
    </row>
    <row r="678" spans="1:8" hidden="1" x14ac:dyDescent="0.25">
      <c r="A678" s="17">
        <v>43026</v>
      </c>
      <c r="B678" s="10" t="s">
        <v>2043</v>
      </c>
      <c r="C678" s="11" t="s">
        <v>161</v>
      </c>
      <c r="F678" s="9">
        <v>90104</v>
      </c>
      <c r="G678" s="6">
        <f t="shared" si="19"/>
        <v>-90104</v>
      </c>
      <c r="H678" s="79" t="s">
        <v>2779</v>
      </c>
    </row>
    <row r="679" spans="1:8" hidden="1" x14ac:dyDescent="0.25">
      <c r="A679" s="17">
        <v>43026</v>
      </c>
      <c r="B679" s="10" t="s">
        <v>2263</v>
      </c>
      <c r="C679" s="11" t="s">
        <v>161</v>
      </c>
      <c r="F679" s="9">
        <v>1299</v>
      </c>
      <c r="G679" s="6">
        <f t="shared" si="19"/>
        <v>-1299</v>
      </c>
      <c r="H679" s="79"/>
    </row>
    <row r="680" spans="1:8" hidden="1" x14ac:dyDescent="0.25">
      <c r="A680" s="17">
        <v>43026</v>
      </c>
      <c r="B680" s="10" t="s">
        <v>2271</v>
      </c>
      <c r="C680" s="11" t="s">
        <v>161</v>
      </c>
      <c r="F680" s="9">
        <v>5468</v>
      </c>
      <c r="G680" s="6">
        <f t="shared" si="19"/>
        <v>-5468</v>
      </c>
      <c r="H680" s="79"/>
    </row>
    <row r="681" spans="1:8" hidden="1" x14ac:dyDescent="0.25">
      <c r="A681" s="17">
        <v>43026</v>
      </c>
      <c r="B681" s="10" t="s">
        <v>1397</v>
      </c>
      <c r="C681" s="11" t="s">
        <v>161</v>
      </c>
      <c r="F681" s="9">
        <v>60613</v>
      </c>
      <c r="G681" s="6">
        <f t="shared" si="19"/>
        <v>-60613</v>
      </c>
      <c r="H681" s="80"/>
    </row>
    <row r="682" spans="1:8" hidden="1" x14ac:dyDescent="0.25">
      <c r="A682" s="17">
        <v>43028</v>
      </c>
      <c r="B682" s="10" t="s">
        <v>40</v>
      </c>
      <c r="C682" s="11" t="s">
        <v>166</v>
      </c>
      <c r="E682" s="8">
        <v>8900</v>
      </c>
      <c r="G682" s="6">
        <f t="shared" si="19"/>
        <v>8900</v>
      </c>
    </row>
    <row r="683" spans="1:8" hidden="1" x14ac:dyDescent="0.25">
      <c r="A683" s="17">
        <v>43025</v>
      </c>
      <c r="B683" s="10" t="s">
        <v>40</v>
      </c>
      <c r="C683" s="11" t="s">
        <v>166</v>
      </c>
      <c r="E683" s="8">
        <v>5100</v>
      </c>
      <c r="G683" s="6">
        <f t="shared" si="19"/>
        <v>5100</v>
      </c>
    </row>
    <row r="684" spans="1:8" hidden="1" x14ac:dyDescent="0.25">
      <c r="A684" s="17">
        <v>43027</v>
      </c>
      <c r="B684" s="10" t="s">
        <v>1400</v>
      </c>
      <c r="C684" s="11" t="s">
        <v>166</v>
      </c>
      <c r="E684" s="8">
        <v>42000</v>
      </c>
      <c r="G684" s="6">
        <f t="shared" si="19"/>
        <v>42000</v>
      </c>
      <c r="H684" s="128"/>
    </row>
    <row r="685" spans="1:8" hidden="1" x14ac:dyDescent="0.25">
      <c r="A685" s="17">
        <v>43027</v>
      </c>
      <c r="B685" s="10" t="s">
        <v>1400</v>
      </c>
      <c r="C685" s="11" t="s">
        <v>1815</v>
      </c>
      <c r="D685" s="768">
        <v>647</v>
      </c>
      <c r="E685" s="8">
        <v>33100</v>
      </c>
      <c r="G685" s="6">
        <f t="shared" si="19"/>
        <v>33100</v>
      </c>
    </row>
    <row r="686" spans="1:8" hidden="1" x14ac:dyDescent="0.25">
      <c r="A686" s="17">
        <v>43032</v>
      </c>
      <c r="B686" s="10" t="s">
        <v>1400</v>
      </c>
      <c r="C686" s="11" t="s">
        <v>1815</v>
      </c>
      <c r="D686" s="768">
        <v>661</v>
      </c>
      <c r="E686" s="8">
        <v>26300</v>
      </c>
      <c r="G686" s="6">
        <f t="shared" si="19"/>
        <v>26300</v>
      </c>
    </row>
    <row r="687" spans="1:8" hidden="1" x14ac:dyDescent="0.25">
      <c r="A687" s="17">
        <v>43038</v>
      </c>
      <c r="B687" s="10" t="s">
        <v>1400</v>
      </c>
      <c r="C687" s="11" t="s">
        <v>1815</v>
      </c>
      <c r="D687" s="768">
        <v>674</v>
      </c>
      <c r="E687" s="8">
        <v>336272</v>
      </c>
      <c r="G687" s="6">
        <f t="shared" si="19"/>
        <v>336272</v>
      </c>
    </row>
    <row r="688" spans="1:8" hidden="1" x14ac:dyDescent="0.25">
      <c r="A688" s="17">
        <v>43039</v>
      </c>
      <c r="B688" s="10" t="s">
        <v>1400</v>
      </c>
      <c r="C688" s="11" t="s">
        <v>166</v>
      </c>
      <c r="D688" s="768">
        <v>10271</v>
      </c>
      <c r="E688" s="8">
        <v>42000</v>
      </c>
      <c r="G688" s="6">
        <f t="shared" si="19"/>
        <v>42000</v>
      </c>
    </row>
    <row r="689" spans="1:8" hidden="1" x14ac:dyDescent="0.25">
      <c r="A689" s="17">
        <v>43038</v>
      </c>
      <c r="B689" s="10" t="s">
        <v>2271</v>
      </c>
      <c r="C689" s="11" t="s">
        <v>161</v>
      </c>
      <c r="D689" s="768">
        <v>323</v>
      </c>
      <c r="E689" s="8">
        <v>6270</v>
      </c>
      <c r="G689" s="6">
        <f t="shared" si="19"/>
        <v>6270</v>
      </c>
    </row>
    <row r="690" spans="1:8" hidden="1" x14ac:dyDescent="0.25">
      <c r="A690" s="17">
        <v>43056</v>
      </c>
      <c r="B690" s="10" t="s">
        <v>1400</v>
      </c>
      <c r="C690" s="11" t="s">
        <v>1815</v>
      </c>
      <c r="D690" s="768">
        <v>719</v>
      </c>
      <c r="E690" s="8">
        <v>52515</v>
      </c>
      <c r="G690" s="6">
        <f t="shared" si="19"/>
        <v>52515</v>
      </c>
    </row>
    <row r="691" spans="1:8" hidden="1" x14ac:dyDescent="0.25">
      <c r="A691" s="17">
        <v>43015</v>
      </c>
      <c r="B691" s="10" t="s">
        <v>40</v>
      </c>
      <c r="C691" s="11" t="s">
        <v>161</v>
      </c>
      <c r="E691" s="8">
        <v>12236</v>
      </c>
      <c r="G691" s="6">
        <f t="shared" si="19"/>
        <v>12236</v>
      </c>
    </row>
    <row r="692" spans="1:8" hidden="1" x14ac:dyDescent="0.25">
      <c r="A692" s="17">
        <v>43022</v>
      </c>
      <c r="B692" s="10" t="s">
        <v>38</v>
      </c>
      <c r="C692" s="11" t="s">
        <v>161</v>
      </c>
      <c r="E692" s="8">
        <v>13642</v>
      </c>
      <c r="G692" s="6">
        <f t="shared" si="19"/>
        <v>13642</v>
      </c>
      <c r="H692" s="128"/>
    </row>
    <row r="693" spans="1:8" hidden="1" x14ac:dyDescent="0.25">
      <c r="A693" s="17">
        <v>43052</v>
      </c>
      <c r="B693" s="10" t="s">
        <v>1400</v>
      </c>
      <c r="C693" s="11" t="s">
        <v>164</v>
      </c>
      <c r="D693" s="768">
        <v>2159</v>
      </c>
      <c r="E693" s="8">
        <v>407306</v>
      </c>
      <c r="G693" s="6">
        <f t="shared" si="19"/>
        <v>407306</v>
      </c>
    </row>
    <row r="694" spans="1:8" hidden="1" x14ac:dyDescent="0.25">
      <c r="A694" s="17">
        <v>43055</v>
      </c>
      <c r="B694" s="10" t="s">
        <v>1400</v>
      </c>
      <c r="C694" s="11" t="s">
        <v>164</v>
      </c>
      <c r="D694" s="768">
        <v>2233</v>
      </c>
      <c r="E694" s="8">
        <v>11932</v>
      </c>
      <c r="G694" s="6">
        <f t="shared" si="19"/>
        <v>11932</v>
      </c>
    </row>
    <row r="695" spans="1:8" hidden="1" x14ac:dyDescent="0.25">
      <c r="A695" s="17">
        <v>43062</v>
      </c>
      <c r="B695" s="10" t="s">
        <v>1400</v>
      </c>
      <c r="C695" s="11" t="s">
        <v>164</v>
      </c>
      <c r="F695" s="9">
        <v>300000</v>
      </c>
      <c r="G695" s="6">
        <f t="shared" si="19"/>
        <v>-300000</v>
      </c>
      <c r="H695" s="31" t="s">
        <v>2859</v>
      </c>
    </row>
    <row r="696" spans="1:8" hidden="1" x14ac:dyDescent="0.25">
      <c r="A696" s="17">
        <v>43056</v>
      </c>
      <c r="B696" s="10" t="s">
        <v>2787</v>
      </c>
      <c r="C696" s="11" t="s">
        <v>166</v>
      </c>
      <c r="D696" s="768">
        <v>10379</v>
      </c>
      <c r="E696" s="8">
        <v>61200</v>
      </c>
      <c r="G696" s="6">
        <f t="shared" si="19"/>
        <v>61200</v>
      </c>
    </row>
    <row r="697" spans="1:8" hidden="1" x14ac:dyDescent="0.25">
      <c r="A697" s="17">
        <v>43059</v>
      </c>
      <c r="B697" s="10" t="s">
        <v>2787</v>
      </c>
      <c r="C697" s="11" t="s">
        <v>166</v>
      </c>
      <c r="D697" s="768">
        <v>10391</v>
      </c>
      <c r="E697" s="8">
        <v>61200</v>
      </c>
      <c r="G697" s="6">
        <f t="shared" si="19"/>
        <v>61200</v>
      </c>
    </row>
    <row r="698" spans="1:8" hidden="1" x14ac:dyDescent="0.25">
      <c r="A698" s="17">
        <v>43046</v>
      </c>
      <c r="B698" s="10" t="s">
        <v>1400</v>
      </c>
      <c r="C698" s="11" t="s">
        <v>1803</v>
      </c>
      <c r="E698" s="8">
        <v>5121</v>
      </c>
      <c r="G698" s="6">
        <f t="shared" si="19"/>
        <v>5121</v>
      </c>
    </row>
    <row r="699" spans="1:8" hidden="1" x14ac:dyDescent="0.25">
      <c r="A699" s="17">
        <v>43047</v>
      </c>
      <c r="B699" s="10" t="s">
        <v>171</v>
      </c>
      <c r="C699" s="11" t="s">
        <v>1803</v>
      </c>
      <c r="E699" s="8">
        <v>34567</v>
      </c>
      <c r="G699" s="6">
        <f t="shared" si="19"/>
        <v>34567</v>
      </c>
    </row>
    <row r="700" spans="1:8" hidden="1" x14ac:dyDescent="0.25">
      <c r="A700" s="17">
        <v>43053</v>
      </c>
      <c r="B700" s="10" t="s">
        <v>33</v>
      </c>
      <c r="C700" s="11" t="s">
        <v>1803</v>
      </c>
      <c r="E700" s="8">
        <v>380</v>
      </c>
      <c r="G700" s="6">
        <f t="shared" si="19"/>
        <v>380</v>
      </c>
    </row>
    <row r="701" spans="1:8" hidden="1" x14ac:dyDescent="0.25">
      <c r="A701" s="17">
        <v>43054</v>
      </c>
      <c r="B701" s="10" t="s">
        <v>171</v>
      </c>
      <c r="C701" s="11" t="s">
        <v>1803</v>
      </c>
      <c r="E701" s="8">
        <v>5374</v>
      </c>
      <c r="G701" s="6">
        <f t="shared" si="19"/>
        <v>5374</v>
      </c>
    </row>
    <row r="702" spans="1:8" hidden="1" x14ac:dyDescent="0.25">
      <c r="A702" s="17">
        <v>43057</v>
      </c>
      <c r="B702" s="10" t="s">
        <v>2319</v>
      </c>
      <c r="C702" s="11" t="s">
        <v>1803</v>
      </c>
      <c r="E702" s="8">
        <v>26797</v>
      </c>
      <c r="G702" s="6">
        <f t="shared" si="19"/>
        <v>26797</v>
      </c>
    </row>
    <row r="703" spans="1:8" hidden="1" x14ac:dyDescent="0.25">
      <c r="A703" s="17">
        <v>43059</v>
      </c>
      <c r="B703" s="10" t="s">
        <v>2319</v>
      </c>
      <c r="C703" s="11" t="s">
        <v>1803</v>
      </c>
      <c r="E703" s="8">
        <v>12976</v>
      </c>
      <c r="G703" s="6">
        <f t="shared" si="19"/>
        <v>12976</v>
      </c>
    </row>
    <row r="704" spans="1:8" hidden="1" x14ac:dyDescent="0.25">
      <c r="A704" s="17">
        <v>43075</v>
      </c>
      <c r="B704" s="10" t="s">
        <v>1400</v>
      </c>
      <c r="C704" s="11" t="s">
        <v>1815</v>
      </c>
      <c r="F704" s="9">
        <v>700000</v>
      </c>
      <c r="G704" s="6">
        <f t="shared" si="19"/>
        <v>-700000</v>
      </c>
      <c r="H704" s="31" t="s">
        <v>2886</v>
      </c>
    </row>
    <row r="705" spans="1:8" hidden="1" x14ac:dyDescent="0.25">
      <c r="A705" s="17">
        <v>43075</v>
      </c>
      <c r="B705" s="10" t="s">
        <v>2787</v>
      </c>
      <c r="C705" s="11" t="s">
        <v>3011</v>
      </c>
      <c r="E705" s="8">
        <f>236815+41617-150000-90000</f>
        <v>38432</v>
      </c>
      <c r="G705" s="6">
        <f t="shared" ref="G705:G830" si="20">E705-F705</f>
        <v>38432</v>
      </c>
    </row>
    <row r="706" spans="1:8" hidden="1" x14ac:dyDescent="0.25">
      <c r="A706" s="17">
        <v>43067</v>
      </c>
      <c r="B706" s="10" t="s">
        <v>14</v>
      </c>
      <c r="C706" s="11" t="s">
        <v>164</v>
      </c>
      <c r="E706" s="8">
        <v>845</v>
      </c>
      <c r="G706" s="6">
        <f t="shared" si="20"/>
        <v>845</v>
      </c>
    </row>
    <row r="707" spans="1:8" hidden="1" x14ac:dyDescent="0.25">
      <c r="A707" s="17">
        <v>43067</v>
      </c>
      <c r="B707" s="10" t="s">
        <v>14</v>
      </c>
      <c r="C707" s="11" t="s">
        <v>164</v>
      </c>
      <c r="E707" s="8">
        <v>586</v>
      </c>
      <c r="G707" s="6">
        <f t="shared" si="20"/>
        <v>586</v>
      </c>
    </row>
    <row r="708" spans="1:8" hidden="1" x14ac:dyDescent="0.25">
      <c r="A708" s="17">
        <v>43071</v>
      </c>
      <c r="B708" s="10" t="s">
        <v>1400</v>
      </c>
      <c r="C708" s="11" t="s">
        <v>1803</v>
      </c>
      <c r="F708" s="9">
        <v>82324</v>
      </c>
      <c r="G708" s="6">
        <f t="shared" si="20"/>
        <v>-82324</v>
      </c>
      <c r="H708" s="78"/>
    </row>
    <row r="709" spans="1:8" hidden="1" x14ac:dyDescent="0.25">
      <c r="A709" s="17">
        <v>43071</v>
      </c>
      <c r="B709" s="10" t="s">
        <v>33</v>
      </c>
      <c r="C709" s="11" t="s">
        <v>1803</v>
      </c>
      <c r="F709" s="9">
        <v>126634</v>
      </c>
      <c r="G709" s="6">
        <f t="shared" si="20"/>
        <v>-126634</v>
      </c>
      <c r="H709" s="79"/>
    </row>
    <row r="710" spans="1:8" hidden="1" x14ac:dyDescent="0.25">
      <c r="A710" s="17">
        <v>43071</v>
      </c>
      <c r="B710" s="10" t="s">
        <v>171</v>
      </c>
      <c r="C710" s="11" t="s">
        <v>1803</v>
      </c>
      <c r="F710" s="9">
        <v>39941</v>
      </c>
      <c r="G710" s="6">
        <f t="shared" si="20"/>
        <v>-39941</v>
      </c>
      <c r="H710" s="31" t="s">
        <v>2894</v>
      </c>
    </row>
    <row r="711" spans="1:8" hidden="1" x14ac:dyDescent="0.25">
      <c r="A711" s="17">
        <v>43071</v>
      </c>
      <c r="B711" s="10" t="s">
        <v>2649</v>
      </c>
      <c r="C711" s="11" t="s">
        <v>1803</v>
      </c>
      <c r="F711" s="9">
        <v>11328</v>
      </c>
      <c r="G711" s="6">
        <f t="shared" si="20"/>
        <v>-11328</v>
      </c>
      <c r="H711" s="79"/>
    </row>
    <row r="712" spans="1:8" hidden="1" x14ac:dyDescent="0.25">
      <c r="A712" s="17">
        <v>43071</v>
      </c>
      <c r="B712" s="10" t="s">
        <v>2319</v>
      </c>
      <c r="C712" s="11" t="s">
        <v>1803</v>
      </c>
      <c r="F712" s="9">
        <v>39773</v>
      </c>
      <c r="G712" s="6">
        <f t="shared" si="20"/>
        <v>-39773</v>
      </c>
      <c r="H712" s="80"/>
    </row>
    <row r="713" spans="1:8" hidden="1" x14ac:dyDescent="0.25">
      <c r="A713" s="17">
        <v>43069</v>
      </c>
      <c r="B713" s="10" t="s">
        <v>1400</v>
      </c>
      <c r="C713" s="11" t="s">
        <v>164</v>
      </c>
      <c r="E713" s="8">
        <v>28217</v>
      </c>
      <c r="G713" s="6">
        <f t="shared" si="20"/>
        <v>28217</v>
      </c>
    </row>
    <row r="714" spans="1:8" hidden="1" x14ac:dyDescent="0.25">
      <c r="A714" s="17">
        <v>43069</v>
      </c>
      <c r="B714" s="10" t="s">
        <v>11</v>
      </c>
      <c r="C714" s="11" t="s">
        <v>164</v>
      </c>
      <c r="E714" s="8">
        <v>81293</v>
      </c>
      <c r="G714" s="6">
        <f t="shared" si="20"/>
        <v>81293</v>
      </c>
    </row>
    <row r="715" spans="1:8" hidden="1" x14ac:dyDescent="0.25">
      <c r="A715" s="17">
        <v>43071</v>
      </c>
      <c r="B715" s="10" t="s">
        <v>11</v>
      </c>
      <c r="C715" s="11" t="s">
        <v>164</v>
      </c>
      <c r="E715" s="8">
        <v>6318</v>
      </c>
      <c r="G715" s="6">
        <f t="shared" si="20"/>
        <v>6318</v>
      </c>
    </row>
    <row r="716" spans="1:8" hidden="1" x14ac:dyDescent="0.25">
      <c r="A716" s="17">
        <v>43074</v>
      </c>
      <c r="B716" s="10" t="s">
        <v>11</v>
      </c>
      <c r="C716" s="11" t="s">
        <v>164</v>
      </c>
      <c r="E716" s="8">
        <v>3749</v>
      </c>
      <c r="G716" s="6">
        <f t="shared" si="20"/>
        <v>3749</v>
      </c>
    </row>
    <row r="717" spans="1:8" hidden="1" x14ac:dyDescent="0.25">
      <c r="A717" s="17">
        <v>43074</v>
      </c>
      <c r="B717" s="10" t="s">
        <v>14</v>
      </c>
      <c r="C717" s="11" t="s">
        <v>164</v>
      </c>
      <c r="E717" s="8">
        <f>1574+7320+1840+914+1085</f>
        <v>12733</v>
      </c>
      <c r="G717" s="6">
        <f t="shared" si="20"/>
        <v>12733</v>
      </c>
    </row>
    <row r="718" spans="1:8" hidden="1" x14ac:dyDescent="0.25">
      <c r="A718" s="17">
        <v>43075</v>
      </c>
      <c r="B718" s="10" t="s">
        <v>11</v>
      </c>
      <c r="C718" s="11" t="s">
        <v>164</v>
      </c>
      <c r="E718" s="8">
        <v>6783</v>
      </c>
      <c r="G718" s="6">
        <f t="shared" si="20"/>
        <v>6783</v>
      </c>
    </row>
    <row r="719" spans="1:8" hidden="1" x14ac:dyDescent="0.25">
      <c r="A719" s="17">
        <v>43083</v>
      </c>
      <c r="B719" s="10" t="s">
        <v>2548</v>
      </c>
      <c r="C719" s="11" t="s">
        <v>164</v>
      </c>
      <c r="E719" s="8">
        <v>15415</v>
      </c>
      <c r="G719" s="6">
        <f t="shared" si="20"/>
        <v>15415</v>
      </c>
    </row>
    <row r="720" spans="1:8" hidden="1" x14ac:dyDescent="0.25">
      <c r="A720" s="17">
        <v>43082</v>
      </c>
      <c r="B720" s="10" t="s">
        <v>1400</v>
      </c>
      <c r="C720" s="11" t="s">
        <v>164</v>
      </c>
      <c r="E720" s="8">
        <v>6160</v>
      </c>
      <c r="G720" s="6">
        <f t="shared" si="20"/>
        <v>6160</v>
      </c>
    </row>
    <row r="721" spans="1:7" hidden="1" x14ac:dyDescent="0.25">
      <c r="A721" s="17">
        <v>43089</v>
      </c>
      <c r="B721" s="10" t="s">
        <v>1400</v>
      </c>
      <c r="C721" s="11" t="s">
        <v>164</v>
      </c>
      <c r="E721" s="8">
        <v>12457</v>
      </c>
      <c r="G721" s="6">
        <f t="shared" si="20"/>
        <v>12457</v>
      </c>
    </row>
    <row r="722" spans="1:7" hidden="1" x14ac:dyDescent="0.25">
      <c r="A722" s="17">
        <v>43073</v>
      </c>
      <c r="B722" s="10" t="s">
        <v>1400</v>
      </c>
      <c r="C722" s="11" t="s">
        <v>1815</v>
      </c>
      <c r="E722" s="8">
        <v>7505</v>
      </c>
      <c r="G722" s="6">
        <f t="shared" si="20"/>
        <v>7505</v>
      </c>
    </row>
    <row r="723" spans="1:7" hidden="1" x14ac:dyDescent="0.25">
      <c r="A723" s="17">
        <v>43091</v>
      </c>
      <c r="B723" s="10" t="s">
        <v>1400</v>
      </c>
      <c r="C723" s="11" t="s">
        <v>1815</v>
      </c>
      <c r="E723" s="8">
        <v>444837</v>
      </c>
      <c r="G723" s="6">
        <f t="shared" si="20"/>
        <v>444837</v>
      </c>
    </row>
    <row r="724" spans="1:7" hidden="1" x14ac:dyDescent="0.25">
      <c r="A724" s="17">
        <v>43071</v>
      </c>
      <c r="B724" s="10" t="s">
        <v>1400</v>
      </c>
      <c r="C724" s="11" t="s">
        <v>169</v>
      </c>
      <c r="E724" s="8">
        <v>115900</v>
      </c>
      <c r="G724" s="6">
        <f t="shared" si="20"/>
        <v>115900</v>
      </c>
    </row>
    <row r="725" spans="1:7" hidden="1" x14ac:dyDescent="0.25">
      <c r="A725" s="17">
        <v>43081</v>
      </c>
      <c r="B725" s="10" t="s">
        <v>1400</v>
      </c>
      <c r="C725" s="11" t="s">
        <v>169</v>
      </c>
      <c r="E725" s="8">
        <v>16427</v>
      </c>
      <c r="G725" s="6">
        <f t="shared" si="20"/>
        <v>16427</v>
      </c>
    </row>
    <row r="726" spans="1:7" hidden="1" x14ac:dyDescent="0.25">
      <c r="A726" s="17">
        <v>43081</v>
      </c>
      <c r="B726" s="10" t="s">
        <v>14</v>
      </c>
      <c r="C726" s="11" t="s">
        <v>169</v>
      </c>
      <c r="E726" s="8">
        <v>3080</v>
      </c>
      <c r="G726" s="6">
        <f t="shared" si="20"/>
        <v>3080</v>
      </c>
    </row>
    <row r="727" spans="1:7" hidden="1" x14ac:dyDescent="0.25">
      <c r="A727" s="17">
        <v>43081</v>
      </c>
      <c r="B727" s="10" t="s">
        <v>14</v>
      </c>
      <c r="C727" s="11" t="s">
        <v>169</v>
      </c>
      <c r="E727" s="8">
        <v>2328</v>
      </c>
      <c r="G727" s="6">
        <f t="shared" si="20"/>
        <v>2328</v>
      </c>
    </row>
    <row r="728" spans="1:7" hidden="1" x14ac:dyDescent="0.25">
      <c r="A728" s="17">
        <v>43090</v>
      </c>
      <c r="B728" s="10" t="s">
        <v>1400</v>
      </c>
      <c r="C728" s="11" t="s">
        <v>169</v>
      </c>
      <c r="E728" s="8">
        <v>337127</v>
      </c>
      <c r="G728" s="6">
        <f t="shared" si="20"/>
        <v>337127</v>
      </c>
    </row>
    <row r="729" spans="1:7" hidden="1" x14ac:dyDescent="0.25">
      <c r="A729" s="17">
        <v>43085</v>
      </c>
      <c r="B729" s="10" t="s">
        <v>2548</v>
      </c>
      <c r="C729" s="11" t="s">
        <v>164</v>
      </c>
      <c r="E729" s="8">
        <v>1841</v>
      </c>
      <c r="G729" s="6">
        <f t="shared" si="20"/>
        <v>1841</v>
      </c>
    </row>
    <row r="730" spans="1:7" hidden="1" x14ac:dyDescent="0.25">
      <c r="A730" s="17">
        <v>43088</v>
      </c>
      <c r="B730" s="10" t="s">
        <v>11</v>
      </c>
      <c r="C730" s="11" t="s">
        <v>164</v>
      </c>
      <c r="E730" s="8">
        <v>7321</v>
      </c>
      <c r="G730" s="6">
        <f t="shared" si="20"/>
        <v>7321</v>
      </c>
    </row>
    <row r="731" spans="1:7" hidden="1" x14ac:dyDescent="0.25">
      <c r="A731" s="17">
        <v>43089</v>
      </c>
      <c r="B731" s="10" t="s">
        <v>11</v>
      </c>
      <c r="C731" s="11" t="s">
        <v>164</v>
      </c>
      <c r="E731" s="8">
        <v>1575</v>
      </c>
      <c r="G731" s="6">
        <f t="shared" si="20"/>
        <v>1575</v>
      </c>
    </row>
    <row r="732" spans="1:7" hidden="1" x14ac:dyDescent="0.25">
      <c r="A732" s="17">
        <v>43092</v>
      </c>
      <c r="B732" s="10" t="s">
        <v>11</v>
      </c>
      <c r="C732" s="11" t="s">
        <v>164</v>
      </c>
      <c r="E732" s="8">
        <v>5411</v>
      </c>
      <c r="G732" s="6">
        <f t="shared" si="20"/>
        <v>5411</v>
      </c>
    </row>
    <row r="733" spans="1:7" hidden="1" x14ac:dyDescent="0.25">
      <c r="A733" s="17">
        <v>43073</v>
      </c>
      <c r="B733" s="10" t="s">
        <v>33</v>
      </c>
      <c r="C733" s="11" t="s">
        <v>1803</v>
      </c>
      <c r="E733" s="8">
        <v>1208</v>
      </c>
      <c r="G733" s="6">
        <f t="shared" si="20"/>
        <v>1208</v>
      </c>
    </row>
    <row r="734" spans="1:7" hidden="1" x14ac:dyDescent="0.25">
      <c r="A734" s="17">
        <v>43075</v>
      </c>
      <c r="B734" s="10" t="s">
        <v>33</v>
      </c>
      <c r="C734" s="11" t="s">
        <v>1803</v>
      </c>
      <c r="E734" s="8">
        <v>423</v>
      </c>
      <c r="G734" s="6">
        <f t="shared" si="20"/>
        <v>423</v>
      </c>
    </row>
    <row r="735" spans="1:7" hidden="1" x14ac:dyDescent="0.25">
      <c r="A735" s="17">
        <v>43080</v>
      </c>
      <c r="B735" s="10" t="s">
        <v>1400</v>
      </c>
      <c r="C735" s="11" t="s">
        <v>1803</v>
      </c>
      <c r="E735" s="8">
        <v>1064</v>
      </c>
      <c r="G735" s="6">
        <f t="shared" si="20"/>
        <v>1064</v>
      </c>
    </row>
    <row r="736" spans="1:7" hidden="1" x14ac:dyDescent="0.25">
      <c r="A736" s="17">
        <v>43081</v>
      </c>
      <c r="B736" s="10" t="s">
        <v>33</v>
      </c>
      <c r="C736" s="11" t="s">
        <v>1803</v>
      </c>
      <c r="E736" s="8">
        <v>1689</v>
      </c>
      <c r="G736" s="6">
        <f t="shared" si="20"/>
        <v>1689</v>
      </c>
    </row>
    <row r="737" spans="1:8" hidden="1" x14ac:dyDescent="0.25">
      <c r="A737" s="17">
        <v>43083</v>
      </c>
      <c r="B737" s="10" t="s">
        <v>1400</v>
      </c>
      <c r="C737" s="11" t="s">
        <v>1803</v>
      </c>
      <c r="E737" s="8">
        <v>4800</v>
      </c>
      <c r="G737" s="6">
        <f t="shared" si="20"/>
        <v>4800</v>
      </c>
    </row>
    <row r="738" spans="1:8" hidden="1" x14ac:dyDescent="0.25">
      <c r="A738" s="17">
        <v>43103</v>
      </c>
      <c r="B738" s="10" t="s">
        <v>40</v>
      </c>
      <c r="C738" s="11" t="s">
        <v>164</v>
      </c>
      <c r="F738" s="9">
        <v>3797</v>
      </c>
      <c r="G738" s="6">
        <f t="shared" si="20"/>
        <v>-3797</v>
      </c>
      <c r="H738" s="78"/>
    </row>
    <row r="739" spans="1:8" hidden="1" x14ac:dyDescent="0.25">
      <c r="A739" s="17">
        <v>43103</v>
      </c>
      <c r="B739" s="10" t="s">
        <v>14</v>
      </c>
      <c r="C739" s="11" t="s">
        <v>164</v>
      </c>
      <c r="F739" s="9">
        <v>17173</v>
      </c>
      <c r="G739" s="6">
        <f t="shared" si="20"/>
        <v>-17173</v>
      </c>
      <c r="H739" s="79"/>
    </row>
    <row r="740" spans="1:8" hidden="1" x14ac:dyDescent="0.25">
      <c r="A740" s="17">
        <v>43103</v>
      </c>
      <c r="B740" s="10" t="s">
        <v>1691</v>
      </c>
      <c r="C740" s="11" t="s">
        <v>164</v>
      </c>
      <c r="F740" s="9">
        <v>3492</v>
      </c>
      <c r="G740" s="6">
        <f t="shared" si="20"/>
        <v>-3492</v>
      </c>
      <c r="H740" s="79"/>
    </row>
    <row r="741" spans="1:8" hidden="1" x14ac:dyDescent="0.25">
      <c r="A741" s="17">
        <v>43103</v>
      </c>
      <c r="B741" s="10" t="s">
        <v>2548</v>
      </c>
      <c r="C741" s="11" t="s">
        <v>164</v>
      </c>
      <c r="F741" s="9">
        <v>17256</v>
      </c>
      <c r="G741" s="6">
        <f t="shared" si="20"/>
        <v>-17256</v>
      </c>
      <c r="H741" s="79" t="s">
        <v>2969</v>
      </c>
    </row>
    <row r="742" spans="1:8" hidden="1" x14ac:dyDescent="0.25">
      <c r="A742" s="17">
        <v>43103</v>
      </c>
      <c r="B742" s="10" t="s">
        <v>1397</v>
      </c>
      <c r="C742" s="11" t="s">
        <v>164</v>
      </c>
      <c r="F742" s="9">
        <v>37302</v>
      </c>
      <c r="G742" s="6">
        <f t="shared" si="20"/>
        <v>-37302</v>
      </c>
      <c r="H742" s="79"/>
    </row>
    <row r="743" spans="1:8" hidden="1" x14ac:dyDescent="0.25">
      <c r="A743" s="17">
        <v>43103</v>
      </c>
      <c r="B743" s="10" t="s">
        <v>11</v>
      </c>
      <c r="C743" s="11" t="s">
        <v>164</v>
      </c>
      <c r="F743" s="9">
        <v>112450</v>
      </c>
      <c r="G743" s="6">
        <f t="shared" si="20"/>
        <v>-112450</v>
      </c>
      <c r="H743" s="79"/>
    </row>
    <row r="744" spans="1:8" hidden="1" x14ac:dyDescent="0.25">
      <c r="A744" s="17">
        <v>43103</v>
      </c>
      <c r="B744" s="10" t="s">
        <v>2649</v>
      </c>
      <c r="C744" s="11" t="s">
        <v>164</v>
      </c>
      <c r="F744" s="9">
        <v>8530</v>
      </c>
      <c r="G744" s="6">
        <f t="shared" si="20"/>
        <v>-8530</v>
      </c>
      <c r="H744" s="80"/>
    </row>
    <row r="745" spans="1:8" hidden="1" x14ac:dyDescent="0.25">
      <c r="A745" s="17">
        <v>43104</v>
      </c>
      <c r="B745" s="10" t="s">
        <v>2787</v>
      </c>
      <c r="C745" s="11" t="s">
        <v>166</v>
      </c>
      <c r="E745" s="8">
        <v>61200</v>
      </c>
      <c r="G745" s="6">
        <f t="shared" si="20"/>
        <v>61200</v>
      </c>
    </row>
    <row r="746" spans="1:8" hidden="1" x14ac:dyDescent="0.25">
      <c r="A746" s="17">
        <v>43108</v>
      </c>
      <c r="B746" s="10" t="s">
        <v>1397</v>
      </c>
      <c r="C746" s="11" t="s">
        <v>180</v>
      </c>
      <c r="F746" s="9">
        <v>200000</v>
      </c>
      <c r="G746" s="6">
        <f t="shared" si="20"/>
        <v>-200000</v>
      </c>
      <c r="H746" s="31" t="s">
        <v>2974</v>
      </c>
    </row>
    <row r="747" spans="1:8" hidden="1" x14ac:dyDescent="0.25">
      <c r="A747" s="17">
        <v>43101</v>
      </c>
      <c r="B747" s="10" t="s">
        <v>1400</v>
      </c>
      <c r="C747" s="11" t="s">
        <v>164</v>
      </c>
      <c r="E747" s="8">
        <v>2902</v>
      </c>
      <c r="G747" s="6">
        <f t="shared" si="20"/>
        <v>2902</v>
      </c>
    </row>
    <row r="748" spans="1:8" hidden="1" x14ac:dyDescent="0.25">
      <c r="A748" s="17">
        <v>43104</v>
      </c>
      <c r="B748" s="10" t="s">
        <v>1400</v>
      </c>
      <c r="C748" s="11" t="s">
        <v>164</v>
      </c>
      <c r="E748" s="8">
        <v>977</v>
      </c>
      <c r="G748" s="6">
        <f t="shared" si="20"/>
        <v>977</v>
      </c>
    </row>
    <row r="749" spans="1:8" ht="31.5" hidden="1" x14ac:dyDescent="0.25">
      <c r="A749" s="17">
        <v>43081</v>
      </c>
      <c r="B749" s="10" t="s">
        <v>1400</v>
      </c>
      <c r="C749" s="11" t="s">
        <v>1815</v>
      </c>
      <c r="F749" s="9">
        <v>1000000</v>
      </c>
      <c r="G749" s="6">
        <f t="shared" si="20"/>
        <v>-1000000</v>
      </c>
      <c r="H749" s="248" t="s">
        <v>2980</v>
      </c>
    </row>
    <row r="750" spans="1:8" hidden="1" x14ac:dyDescent="0.25">
      <c r="A750" s="17">
        <v>43081</v>
      </c>
      <c r="B750" s="10" t="s">
        <v>2271</v>
      </c>
      <c r="C750" s="11" t="s">
        <v>166</v>
      </c>
      <c r="F750" s="9">
        <v>122968</v>
      </c>
      <c r="G750" s="6">
        <f t="shared" si="20"/>
        <v>-122968</v>
      </c>
      <c r="H750" s="1219" t="s">
        <v>2981</v>
      </c>
    </row>
    <row r="751" spans="1:8" hidden="1" x14ac:dyDescent="0.25">
      <c r="A751" s="17">
        <v>43081</v>
      </c>
      <c r="B751" s="10" t="s">
        <v>2787</v>
      </c>
      <c r="C751" s="11" t="s">
        <v>166</v>
      </c>
      <c r="F751" s="9">
        <v>183600</v>
      </c>
      <c r="G751" s="6">
        <f t="shared" si="20"/>
        <v>-183600</v>
      </c>
      <c r="H751" s="1220"/>
    </row>
    <row r="752" spans="1:8" hidden="1" x14ac:dyDescent="0.25">
      <c r="A752" s="17">
        <v>43081</v>
      </c>
      <c r="B752" s="10" t="s">
        <v>40</v>
      </c>
      <c r="C752" s="11" t="s">
        <v>166</v>
      </c>
      <c r="F752" s="9">
        <v>69900</v>
      </c>
      <c r="G752" s="6">
        <f t="shared" si="20"/>
        <v>-69900</v>
      </c>
      <c r="H752" s="1220"/>
    </row>
    <row r="753" spans="1:8" hidden="1" x14ac:dyDescent="0.25">
      <c r="A753" s="17">
        <v>43081</v>
      </c>
      <c r="B753" s="10" t="s">
        <v>1400</v>
      </c>
      <c r="C753" s="11" t="s">
        <v>166</v>
      </c>
      <c r="F753" s="9">
        <v>84000</v>
      </c>
      <c r="G753" s="6">
        <f t="shared" si="20"/>
        <v>-84000</v>
      </c>
      <c r="H753" s="1220"/>
    </row>
    <row r="754" spans="1:8" hidden="1" x14ac:dyDescent="0.25">
      <c r="A754" s="17">
        <v>43081</v>
      </c>
      <c r="B754" s="10" t="s">
        <v>2227</v>
      </c>
      <c r="C754" s="11" t="s">
        <v>166</v>
      </c>
      <c r="F754" s="9">
        <v>35709</v>
      </c>
      <c r="G754" s="6">
        <f t="shared" si="20"/>
        <v>-35709</v>
      </c>
      <c r="H754" s="1220"/>
    </row>
    <row r="755" spans="1:8" hidden="1" x14ac:dyDescent="0.25">
      <c r="A755" s="17">
        <v>43081</v>
      </c>
      <c r="B755" s="10" t="s">
        <v>1397</v>
      </c>
      <c r="C755" s="11" t="s">
        <v>166</v>
      </c>
      <c r="F755" s="9">
        <v>3823</v>
      </c>
      <c r="G755" s="6">
        <f t="shared" si="20"/>
        <v>-3823</v>
      </c>
      <c r="H755" s="1221"/>
    </row>
    <row r="756" spans="1:8" ht="26.25" hidden="1" x14ac:dyDescent="0.25">
      <c r="A756" s="17">
        <v>43084</v>
      </c>
      <c r="B756" s="10" t="s">
        <v>40</v>
      </c>
      <c r="C756" s="11" t="s">
        <v>161</v>
      </c>
      <c r="F756" s="9">
        <v>100000</v>
      </c>
      <c r="G756" s="6">
        <f t="shared" si="20"/>
        <v>-100000</v>
      </c>
      <c r="H756" s="135" t="s">
        <v>2982</v>
      </c>
    </row>
    <row r="757" spans="1:8" hidden="1" x14ac:dyDescent="0.25">
      <c r="A757" s="17">
        <v>43084</v>
      </c>
      <c r="B757" s="10" t="s">
        <v>1400</v>
      </c>
      <c r="C757" s="11" t="s">
        <v>1815</v>
      </c>
      <c r="E757" s="8">
        <v>250690</v>
      </c>
      <c r="G757" s="6">
        <f t="shared" si="20"/>
        <v>250690</v>
      </c>
    </row>
    <row r="758" spans="1:8" hidden="1" x14ac:dyDescent="0.25">
      <c r="A758" s="17">
        <v>43087</v>
      </c>
      <c r="B758" s="10" t="s">
        <v>1400</v>
      </c>
      <c r="C758" s="11" t="s">
        <v>164</v>
      </c>
      <c r="E758" s="8">
        <v>6207</v>
      </c>
      <c r="G758" s="6">
        <f t="shared" si="20"/>
        <v>6207</v>
      </c>
    </row>
    <row r="759" spans="1:8" hidden="1" x14ac:dyDescent="0.25">
      <c r="A759" s="17">
        <v>43117</v>
      </c>
      <c r="B759" s="10" t="s">
        <v>1400</v>
      </c>
      <c r="C759" s="11" t="s">
        <v>1815</v>
      </c>
      <c r="E759" s="8">
        <v>141187</v>
      </c>
      <c r="G759" s="6">
        <f t="shared" si="20"/>
        <v>141187</v>
      </c>
    </row>
    <row r="760" spans="1:8" hidden="1" x14ac:dyDescent="0.25">
      <c r="A760" s="17">
        <v>43117</v>
      </c>
      <c r="B760" s="10" t="s">
        <v>2271</v>
      </c>
      <c r="C760" s="11" t="s">
        <v>161</v>
      </c>
      <c r="F760" s="9">
        <v>6270</v>
      </c>
      <c r="G760" s="6">
        <f t="shared" si="20"/>
        <v>-6270</v>
      </c>
      <c r="H760" s="78"/>
    </row>
    <row r="761" spans="1:8" hidden="1" x14ac:dyDescent="0.25">
      <c r="A761" s="17">
        <v>43117</v>
      </c>
      <c r="B761" s="10" t="s">
        <v>1397</v>
      </c>
      <c r="C761" s="11" t="s">
        <v>161</v>
      </c>
      <c r="F761" s="9">
        <v>58308</v>
      </c>
      <c r="G761" s="6">
        <f t="shared" si="20"/>
        <v>-58308</v>
      </c>
      <c r="H761" s="79"/>
    </row>
    <row r="762" spans="1:8" hidden="1" x14ac:dyDescent="0.25">
      <c r="A762" s="17">
        <v>43117</v>
      </c>
      <c r="B762" s="10" t="s">
        <v>38</v>
      </c>
      <c r="C762" s="11" t="s">
        <v>161</v>
      </c>
      <c r="F762" s="9">
        <v>13642</v>
      </c>
      <c r="G762" s="6">
        <f t="shared" si="20"/>
        <v>-13642</v>
      </c>
      <c r="H762" s="79" t="s">
        <v>3014</v>
      </c>
    </row>
    <row r="763" spans="1:8" hidden="1" x14ac:dyDescent="0.25">
      <c r="A763" s="17">
        <v>43117</v>
      </c>
      <c r="B763" s="10" t="s">
        <v>40</v>
      </c>
      <c r="C763" s="11" t="s">
        <v>161</v>
      </c>
      <c r="F763" s="9">
        <v>14780</v>
      </c>
      <c r="G763" s="6">
        <f t="shared" si="20"/>
        <v>-14780</v>
      </c>
      <c r="H763" s="80"/>
    </row>
    <row r="764" spans="1:8" hidden="1" x14ac:dyDescent="0.25">
      <c r="A764" s="17">
        <v>43122</v>
      </c>
      <c r="B764" s="10" t="s">
        <v>1400</v>
      </c>
      <c r="C764" s="11" t="s">
        <v>169</v>
      </c>
      <c r="F764" s="9">
        <v>300000</v>
      </c>
      <c r="G764" s="6">
        <f t="shared" si="20"/>
        <v>-300000</v>
      </c>
      <c r="H764" s="31" t="s">
        <v>3046</v>
      </c>
    </row>
    <row r="765" spans="1:8" hidden="1" x14ac:dyDescent="0.25">
      <c r="A765" s="17">
        <v>43122</v>
      </c>
      <c r="B765" s="10" t="s">
        <v>1400</v>
      </c>
      <c r="C765" s="11" t="s">
        <v>164</v>
      </c>
      <c r="E765" s="8">
        <v>6084</v>
      </c>
      <c r="G765" s="6">
        <f t="shared" si="20"/>
        <v>6084</v>
      </c>
    </row>
    <row r="766" spans="1:8" hidden="1" x14ac:dyDescent="0.25">
      <c r="A766" s="17">
        <v>43122</v>
      </c>
      <c r="B766" s="10" t="s">
        <v>1400</v>
      </c>
      <c r="C766" s="11" t="s">
        <v>1815</v>
      </c>
      <c r="F766" s="9">
        <v>500000</v>
      </c>
      <c r="G766" s="6">
        <f t="shared" si="20"/>
        <v>-500000</v>
      </c>
      <c r="H766" s="45" t="s">
        <v>3047</v>
      </c>
    </row>
    <row r="767" spans="1:8" hidden="1" x14ac:dyDescent="0.25">
      <c r="A767" s="17">
        <v>43122</v>
      </c>
      <c r="B767" s="10" t="s">
        <v>1397</v>
      </c>
      <c r="C767" s="11" t="s">
        <v>166</v>
      </c>
      <c r="F767" s="9">
        <v>56477</v>
      </c>
      <c r="G767" s="6">
        <f t="shared" si="20"/>
        <v>-56477</v>
      </c>
      <c r="H767" s="1222" t="s">
        <v>3052</v>
      </c>
    </row>
    <row r="768" spans="1:8" hidden="1" x14ac:dyDescent="0.25">
      <c r="A768" s="17">
        <v>43122</v>
      </c>
      <c r="B768" s="10" t="s">
        <v>2787</v>
      </c>
      <c r="C768" s="11" t="s">
        <v>166</v>
      </c>
      <c r="F768" s="9">
        <f>500000-F767</f>
        <v>443523</v>
      </c>
      <c r="G768" s="6">
        <f t="shared" si="20"/>
        <v>-443523</v>
      </c>
      <c r="H768" s="1223"/>
    </row>
    <row r="769" spans="1:8" hidden="1" x14ac:dyDescent="0.25">
      <c r="A769" s="17">
        <v>43122</v>
      </c>
      <c r="B769" s="10" t="s">
        <v>1400</v>
      </c>
      <c r="C769" s="11" t="s">
        <v>1803</v>
      </c>
      <c r="F769" s="9">
        <v>460000</v>
      </c>
      <c r="G769" s="6">
        <f t="shared" si="20"/>
        <v>-460000</v>
      </c>
      <c r="H769" s="31" t="s">
        <v>3392</v>
      </c>
    </row>
    <row r="770" spans="1:8" hidden="1" x14ac:dyDescent="0.25">
      <c r="A770" s="17">
        <v>43124</v>
      </c>
      <c r="B770" s="10" t="s">
        <v>33</v>
      </c>
      <c r="C770" s="11" t="s">
        <v>164</v>
      </c>
      <c r="D770" s="768">
        <v>3544</v>
      </c>
      <c r="E770" s="8">
        <v>1013</v>
      </c>
      <c r="G770" s="6">
        <f t="shared" si="20"/>
        <v>1013</v>
      </c>
    </row>
    <row r="771" spans="1:8" hidden="1" x14ac:dyDescent="0.25">
      <c r="A771" s="17">
        <v>43125</v>
      </c>
      <c r="B771" s="10" t="s">
        <v>33</v>
      </c>
      <c r="C771" s="11" t="s">
        <v>164</v>
      </c>
      <c r="D771" s="768">
        <v>3566</v>
      </c>
      <c r="E771" s="8">
        <v>17530</v>
      </c>
      <c r="G771" s="6">
        <f t="shared" si="20"/>
        <v>17530</v>
      </c>
    </row>
    <row r="772" spans="1:8" hidden="1" x14ac:dyDescent="0.25">
      <c r="A772" s="17">
        <v>43134</v>
      </c>
      <c r="B772" s="10" t="s">
        <v>2787</v>
      </c>
      <c r="C772" s="11" t="s">
        <v>180</v>
      </c>
      <c r="F772" s="9">
        <v>33000</v>
      </c>
      <c r="G772" s="6">
        <f t="shared" si="20"/>
        <v>-33000</v>
      </c>
      <c r="H772" s="7" t="s">
        <v>3089</v>
      </c>
    </row>
    <row r="773" spans="1:8" hidden="1" x14ac:dyDescent="0.25">
      <c r="A773" s="17">
        <v>43127</v>
      </c>
      <c r="B773" s="10" t="s">
        <v>1400</v>
      </c>
      <c r="C773" s="11" t="s">
        <v>1803</v>
      </c>
      <c r="E773" s="8">
        <v>255741</v>
      </c>
      <c r="G773" s="6">
        <f t="shared" si="20"/>
        <v>255741</v>
      </c>
    </row>
    <row r="774" spans="1:8" hidden="1" x14ac:dyDescent="0.25">
      <c r="A774" s="17">
        <v>43131</v>
      </c>
      <c r="B774" s="10" t="s">
        <v>1400</v>
      </c>
      <c r="C774" s="11" t="s">
        <v>1803</v>
      </c>
      <c r="E774" s="8">
        <v>28960</v>
      </c>
      <c r="G774" s="6">
        <f t="shared" si="20"/>
        <v>28960</v>
      </c>
    </row>
    <row r="775" spans="1:8" hidden="1" x14ac:dyDescent="0.25">
      <c r="A775" s="17">
        <v>43130</v>
      </c>
      <c r="B775" s="10" t="s">
        <v>2787</v>
      </c>
      <c r="C775" s="11" t="s">
        <v>161</v>
      </c>
      <c r="E775" s="8">
        <v>581334</v>
      </c>
      <c r="G775" s="6">
        <f t="shared" si="20"/>
        <v>581334</v>
      </c>
    </row>
    <row r="776" spans="1:8" hidden="1" x14ac:dyDescent="0.25">
      <c r="A776" s="17">
        <v>43125</v>
      </c>
      <c r="B776" s="10" t="s">
        <v>11</v>
      </c>
      <c r="C776" s="11" t="s">
        <v>164</v>
      </c>
      <c r="E776" s="8">
        <v>4558</v>
      </c>
      <c r="G776" s="6">
        <f t="shared" si="20"/>
        <v>4558</v>
      </c>
    </row>
    <row r="777" spans="1:8" hidden="1" x14ac:dyDescent="0.25">
      <c r="A777" s="17">
        <v>43134</v>
      </c>
      <c r="B777" s="10" t="s">
        <v>11</v>
      </c>
      <c r="C777" s="11" t="s">
        <v>164</v>
      </c>
      <c r="E777" s="8">
        <v>7827</v>
      </c>
      <c r="G777" s="6">
        <f t="shared" si="20"/>
        <v>7827</v>
      </c>
    </row>
    <row r="778" spans="1:8" hidden="1" x14ac:dyDescent="0.25">
      <c r="A778" s="17">
        <v>43138</v>
      </c>
      <c r="B778" s="10" t="s">
        <v>1400</v>
      </c>
      <c r="C778" s="11" t="s">
        <v>164</v>
      </c>
      <c r="E778" s="8">
        <v>417</v>
      </c>
      <c r="G778" s="6">
        <f t="shared" si="20"/>
        <v>417</v>
      </c>
    </row>
    <row r="779" spans="1:8" hidden="1" x14ac:dyDescent="0.25">
      <c r="A779" s="17">
        <v>43102</v>
      </c>
      <c r="B779" s="10" t="s">
        <v>33</v>
      </c>
      <c r="C779" s="11" t="s">
        <v>1803</v>
      </c>
      <c r="E779" s="8">
        <v>5931</v>
      </c>
      <c r="G779" s="6">
        <f t="shared" si="20"/>
        <v>5931</v>
      </c>
    </row>
    <row r="780" spans="1:8" hidden="1" x14ac:dyDescent="0.25">
      <c r="A780" s="17">
        <v>43108</v>
      </c>
      <c r="B780" s="10" t="s">
        <v>33</v>
      </c>
      <c r="C780" s="11" t="s">
        <v>1803</v>
      </c>
      <c r="E780" s="8">
        <v>4612</v>
      </c>
      <c r="G780" s="6">
        <f t="shared" si="20"/>
        <v>4612</v>
      </c>
    </row>
    <row r="781" spans="1:8" hidden="1" x14ac:dyDescent="0.25">
      <c r="A781" s="17">
        <v>43120</v>
      </c>
      <c r="B781" s="10" t="s">
        <v>1400</v>
      </c>
      <c r="C781" s="11" t="s">
        <v>1803</v>
      </c>
      <c r="E781" s="8">
        <v>5199</v>
      </c>
      <c r="G781" s="6">
        <f t="shared" si="20"/>
        <v>5199</v>
      </c>
    </row>
    <row r="782" spans="1:8" hidden="1" x14ac:dyDescent="0.25">
      <c r="A782" s="17">
        <v>43116</v>
      </c>
      <c r="B782" s="10" t="s">
        <v>1400</v>
      </c>
      <c r="C782" s="11" t="s">
        <v>1803</v>
      </c>
      <c r="E782" s="8">
        <v>60700</v>
      </c>
      <c r="G782" s="6">
        <f t="shared" si="20"/>
        <v>60700</v>
      </c>
    </row>
    <row r="783" spans="1:8" hidden="1" x14ac:dyDescent="0.25">
      <c r="A783" s="17">
        <v>43113</v>
      </c>
      <c r="B783" s="10" t="s">
        <v>1400</v>
      </c>
      <c r="C783" s="11" t="s">
        <v>1803</v>
      </c>
      <c r="E783" s="8">
        <v>18807</v>
      </c>
      <c r="G783" s="6">
        <f t="shared" si="20"/>
        <v>18807</v>
      </c>
    </row>
    <row r="784" spans="1:8" hidden="1" x14ac:dyDescent="0.25">
      <c r="A784" s="17">
        <v>43104</v>
      </c>
      <c r="B784" s="10" t="s">
        <v>1400</v>
      </c>
      <c r="C784" s="11" t="s">
        <v>1803</v>
      </c>
      <c r="E784" s="8">
        <v>112039</v>
      </c>
      <c r="G784" s="6">
        <f t="shared" si="20"/>
        <v>112039</v>
      </c>
    </row>
    <row r="785" spans="1:8" hidden="1" x14ac:dyDescent="0.25">
      <c r="A785" s="17">
        <v>43148</v>
      </c>
      <c r="B785" s="10" t="s">
        <v>2787</v>
      </c>
      <c r="C785" s="11" t="s">
        <v>161</v>
      </c>
      <c r="F785" s="9">
        <v>250000</v>
      </c>
      <c r="G785" s="6">
        <f t="shared" si="20"/>
        <v>-250000</v>
      </c>
      <c r="H785" s="31" t="s">
        <v>3139</v>
      </c>
    </row>
    <row r="786" spans="1:8" hidden="1" x14ac:dyDescent="0.25">
      <c r="A786" s="17">
        <v>43139</v>
      </c>
      <c r="B786" s="10" t="s">
        <v>11</v>
      </c>
      <c r="C786" s="11" t="s">
        <v>164</v>
      </c>
      <c r="E786" s="8">
        <v>7442</v>
      </c>
      <c r="G786" s="6">
        <f t="shared" si="20"/>
        <v>7442</v>
      </c>
      <c r="H786" s="124"/>
    </row>
    <row r="787" spans="1:8" hidden="1" x14ac:dyDescent="0.25">
      <c r="A787" s="17">
        <v>43144</v>
      </c>
      <c r="B787" s="10" t="s">
        <v>1400</v>
      </c>
      <c r="C787" s="11" t="s">
        <v>164</v>
      </c>
      <c r="E787" s="8">
        <v>4897</v>
      </c>
      <c r="G787" s="6">
        <f t="shared" si="20"/>
        <v>4897</v>
      </c>
    </row>
    <row r="788" spans="1:8" hidden="1" x14ac:dyDescent="0.25">
      <c r="A788" s="17">
        <v>43143</v>
      </c>
      <c r="B788" s="10" t="s">
        <v>1400</v>
      </c>
      <c r="C788" s="11" t="s">
        <v>1815</v>
      </c>
      <c r="E788" s="8">
        <v>98664</v>
      </c>
      <c r="G788" s="6">
        <f t="shared" si="20"/>
        <v>98664</v>
      </c>
    </row>
    <row r="789" spans="1:8" hidden="1" x14ac:dyDescent="0.25">
      <c r="A789" s="17">
        <v>43146</v>
      </c>
      <c r="B789" s="10" t="s">
        <v>11</v>
      </c>
      <c r="C789" s="11" t="s">
        <v>164</v>
      </c>
      <c r="E789" s="8">
        <v>1073</v>
      </c>
      <c r="G789" s="6">
        <f t="shared" si="20"/>
        <v>1073</v>
      </c>
    </row>
    <row r="790" spans="1:8" hidden="1" x14ac:dyDescent="0.25">
      <c r="A790" s="17">
        <v>43104</v>
      </c>
      <c r="B790" s="10" t="s">
        <v>2787</v>
      </c>
      <c r="C790" s="11" t="s">
        <v>166</v>
      </c>
      <c r="E790" s="8">
        <v>70800</v>
      </c>
      <c r="G790" s="6">
        <f t="shared" si="20"/>
        <v>70800</v>
      </c>
    </row>
    <row r="791" spans="1:8" hidden="1" x14ac:dyDescent="0.25">
      <c r="A791" s="17">
        <v>43108</v>
      </c>
      <c r="B791" s="10" t="s">
        <v>2787</v>
      </c>
      <c r="C791" s="11" t="s">
        <v>166</v>
      </c>
      <c r="E791" s="8">
        <v>61200</v>
      </c>
      <c r="G791" s="6">
        <f t="shared" si="20"/>
        <v>61200</v>
      </c>
    </row>
    <row r="792" spans="1:8" hidden="1" x14ac:dyDescent="0.25">
      <c r="A792" s="17">
        <v>43110</v>
      </c>
      <c r="B792" s="10" t="s">
        <v>2787</v>
      </c>
      <c r="C792" s="11" t="s">
        <v>166</v>
      </c>
      <c r="E792" s="8">
        <v>30600</v>
      </c>
      <c r="G792" s="6">
        <f t="shared" si="20"/>
        <v>30600</v>
      </c>
    </row>
    <row r="793" spans="1:8" hidden="1" x14ac:dyDescent="0.25">
      <c r="A793" s="17">
        <v>43111</v>
      </c>
      <c r="B793" s="10" t="s">
        <v>2787</v>
      </c>
      <c r="C793" s="11" t="s">
        <v>166</v>
      </c>
      <c r="E793" s="8">
        <v>19000</v>
      </c>
      <c r="G793" s="6">
        <f t="shared" si="20"/>
        <v>19000</v>
      </c>
    </row>
    <row r="794" spans="1:8" hidden="1" x14ac:dyDescent="0.25">
      <c r="A794" s="17">
        <v>43117</v>
      </c>
      <c r="B794" s="10" t="s">
        <v>2787</v>
      </c>
      <c r="C794" s="11" t="s">
        <v>166</v>
      </c>
      <c r="E794" s="8">
        <v>61200</v>
      </c>
      <c r="G794" s="6">
        <f t="shared" si="20"/>
        <v>61200</v>
      </c>
    </row>
    <row r="795" spans="1:8" hidden="1" x14ac:dyDescent="0.25">
      <c r="A795" s="17">
        <v>43120</v>
      </c>
      <c r="B795" s="10" t="s">
        <v>2787</v>
      </c>
      <c r="C795" s="11" t="s">
        <v>166</v>
      </c>
      <c r="E795" s="8">
        <v>61200</v>
      </c>
      <c r="G795" s="6">
        <f t="shared" si="20"/>
        <v>61200</v>
      </c>
    </row>
    <row r="796" spans="1:8" hidden="1" x14ac:dyDescent="0.25">
      <c r="A796" s="17">
        <v>43122</v>
      </c>
      <c r="B796" s="10" t="s">
        <v>2787</v>
      </c>
      <c r="C796" s="11" t="s">
        <v>166</v>
      </c>
      <c r="E796" s="8">
        <v>88860</v>
      </c>
      <c r="G796" s="6">
        <f t="shared" si="20"/>
        <v>88860</v>
      </c>
    </row>
    <row r="797" spans="1:8" hidden="1" x14ac:dyDescent="0.25">
      <c r="A797" s="17">
        <v>43124</v>
      </c>
      <c r="B797" s="10" t="s">
        <v>2787</v>
      </c>
      <c r="C797" s="11" t="s">
        <v>166</v>
      </c>
      <c r="E797" s="8">
        <v>61200</v>
      </c>
      <c r="G797" s="6">
        <f t="shared" si="20"/>
        <v>61200</v>
      </c>
    </row>
    <row r="798" spans="1:8" hidden="1" x14ac:dyDescent="0.25">
      <c r="A798" s="17">
        <v>43127</v>
      </c>
      <c r="B798" s="10" t="s">
        <v>2787</v>
      </c>
      <c r="C798" s="11" t="s">
        <v>166</v>
      </c>
      <c r="E798" s="8">
        <v>30000</v>
      </c>
      <c r="G798" s="6">
        <f t="shared" si="20"/>
        <v>30000</v>
      </c>
    </row>
    <row r="799" spans="1:8" hidden="1" x14ac:dyDescent="0.25">
      <c r="A799" s="17">
        <v>43131</v>
      </c>
      <c r="B799" s="10" t="s">
        <v>2787</v>
      </c>
      <c r="C799" s="11" t="s">
        <v>166</v>
      </c>
      <c r="E799" s="8">
        <v>30000</v>
      </c>
      <c r="G799" s="6">
        <f t="shared" si="20"/>
        <v>30000</v>
      </c>
    </row>
    <row r="800" spans="1:8" hidden="1" x14ac:dyDescent="0.25">
      <c r="A800" s="17">
        <v>43132</v>
      </c>
      <c r="B800" s="10" t="s">
        <v>2787</v>
      </c>
      <c r="C800" s="11" t="s">
        <v>166</v>
      </c>
      <c r="E800" s="8">
        <v>76500</v>
      </c>
      <c r="G800" s="6">
        <f t="shared" si="20"/>
        <v>76500</v>
      </c>
    </row>
    <row r="801" spans="1:7" hidden="1" x14ac:dyDescent="0.25">
      <c r="A801" s="17">
        <v>43137</v>
      </c>
      <c r="B801" s="10" t="s">
        <v>2787</v>
      </c>
      <c r="C801" s="11" t="s">
        <v>166</v>
      </c>
      <c r="E801" s="8">
        <v>91200</v>
      </c>
      <c r="G801" s="6">
        <f t="shared" si="20"/>
        <v>91200</v>
      </c>
    </row>
    <row r="802" spans="1:7" hidden="1" x14ac:dyDescent="0.25">
      <c r="A802" s="17">
        <v>43137</v>
      </c>
      <c r="B802" s="10" t="s">
        <v>2787</v>
      </c>
      <c r="C802" s="11" t="s">
        <v>166</v>
      </c>
      <c r="E802" s="8">
        <v>6000</v>
      </c>
      <c r="G802" s="6">
        <f t="shared" si="20"/>
        <v>6000</v>
      </c>
    </row>
    <row r="803" spans="1:7" hidden="1" x14ac:dyDescent="0.25">
      <c r="A803" s="17">
        <v>43140</v>
      </c>
      <c r="B803" s="10" t="s">
        <v>2787</v>
      </c>
      <c r="C803" s="11" t="s">
        <v>166</v>
      </c>
      <c r="E803" s="8">
        <v>24000</v>
      </c>
      <c r="G803" s="6">
        <f t="shared" si="20"/>
        <v>24000</v>
      </c>
    </row>
    <row r="804" spans="1:7" hidden="1" x14ac:dyDescent="0.25">
      <c r="A804" s="17">
        <v>43143</v>
      </c>
      <c r="B804" s="10" t="s">
        <v>2787</v>
      </c>
      <c r="C804" s="11" t="s">
        <v>166</v>
      </c>
      <c r="E804" s="8">
        <v>61200</v>
      </c>
      <c r="G804" s="6">
        <f t="shared" si="20"/>
        <v>61200</v>
      </c>
    </row>
    <row r="805" spans="1:7" hidden="1" x14ac:dyDescent="0.25">
      <c r="A805" s="17">
        <v>43146</v>
      </c>
      <c r="B805" s="10" t="s">
        <v>2787</v>
      </c>
      <c r="C805" s="11" t="s">
        <v>166</v>
      </c>
      <c r="E805" s="8">
        <v>94500</v>
      </c>
      <c r="G805" s="6">
        <f t="shared" si="20"/>
        <v>94500</v>
      </c>
    </row>
    <row r="806" spans="1:7" hidden="1" x14ac:dyDescent="0.25">
      <c r="A806" s="17">
        <v>43147</v>
      </c>
      <c r="B806" s="10" t="s">
        <v>2787</v>
      </c>
      <c r="C806" s="11" t="s">
        <v>166</v>
      </c>
      <c r="E806" s="8">
        <v>24000</v>
      </c>
      <c r="G806" s="6">
        <f t="shared" si="20"/>
        <v>24000</v>
      </c>
    </row>
    <row r="807" spans="1:7" hidden="1" x14ac:dyDescent="0.25">
      <c r="A807" s="17">
        <v>43148</v>
      </c>
      <c r="B807" s="10" t="s">
        <v>2787</v>
      </c>
      <c r="C807" s="11" t="s">
        <v>166</v>
      </c>
      <c r="E807" s="8">
        <v>68050</v>
      </c>
      <c r="G807" s="6">
        <f t="shared" si="20"/>
        <v>68050</v>
      </c>
    </row>
    <row r="808" spans="1:7" hidden="1" x14ac:dyDescent="0.25">
      <c r="A808" s="17">
        <v>43150</v>
      </c>
      <c r="B808" s="10" t="s">
        <v>2787</v>
      </c>
      <c r="C808" s="11" t="s">
        <v>166</v>
      </c>
      <c r="E808" s="8">
        <v>12000</v>
      </c>
      <c r="G808" s="6">
        <f t="shared" si="20"/>
        <v>12000</v>
      </c>
    </row>
    <row r="809" spans="1:7" hidden="1" x14ac:dyDescent="0.25">
      <c r="A809" s="17">
        <v>43155</v>
      </c>
      <c r="B809" s="10" t="s">
        <v>2787</v>
      </c>
      <c r="C809" s="11" t="s">
        <v>166</v>
      </c>
      <c r="E809" s="8">
        <v>18000</v>
      </c>
      <c r="G809" s="6">
        <f t="shared" si="20"/>
        <v>18000</v>
      </c>
    </row>
    <row r="810" spans="1:7" hidden="1" x14ac:dyDescent="0.25">
      <c r="A810" s="17">
        <v>43159</v>
      </c>
      <c r="B810" s="10" t="s">
        <v>1400</v>
      </c>
      <c r="C810" s="11" t="s">
        <v>1815</v>
      </c>
      <c r="E810" s="8">
        <v>446088</v>
      </c>
      <c r="G810" s="6">
        <f t="shared" si="20"/>
        <v>446088</v>
      </c>
    </row>
    <row r="811" spans="1:7" hidden="1" x14ac:dyDescent="0.25">
      <c r="A811" s="17">
        <v>43158</v>
      </c>
      <c r="B811" s="10" t="s">
        <v>2787</v>
      </c>
      <c r="C811" s="11" t="s">
        <v>166</v>
      </c>
      <c r="E811" s="8">
        <v>12000</v>
      </c>
      <c r="G811" s="6">
        <f t="shared" si="20"/>
        <v>12000</v>
      </c>
    </row>
    <row r="812" spans="1:7" hidden="1" x14ac:dyDescent="0.25">
      <c r="A812" s="17">
        <v>43159</v>
      </c>
      <c r="B812" s="10" t="s">
        <v>2787</v>
      </c>
      <c r="C812" s="11" t="s">
        <v>166</v>
      </c>
      <c r="D812" s="768">
        <v>15525</v>
      </c>
      <c r="E812" s="8">
        <v>26000</v>
      </c>
      <c r="G812" s="6">
        <f t="shared" si="20"/>
        <v>26000</v>
      </c>
    </row>
    <row r="813" spans="1:7" hidden="1" x14ac:dyDescent="0.25">
      <c r="A813" s="17">
        <v>43160</v>
      </c>
      <c r="B813" s="10" t="s">
        <v>2787</v>
      </c>
      <c r="C813" s="11" t="s">
        <v>166</v>
      </c>
      <c r="D813" s="768">
        <v>15529</v>
      </c>
      <c r="E813" s="8">
        <v>80700</v>
      </c>
      <c r="G813" s="6">
        <f t="shared" si="20"/>
        <v>80700</v>
      </c>
    </row>
    <row r="814" spans="1:7" hidden="1" x14ac:dyDescent="0.25">
      <c r="A814" s="17">
        <v>43164</v>
      </c>
      <c r="B814" s="10" t="s">
        <v>2787</v>
      </c>
      <c r="C814" s="11" t="s">
        <v>166</v>
      </c>
      <c r="D814" s="768">
        <v>15543</v>
      </c>
      <c r="E814" s="8">
        <v>80700</v>
      </c>
      <c r="G814" s="6">
        <f t="shared" si="20"/>
        <v>80700</v>
      </c>
    </row>
    <row r="815" spans="1:7" hidden="1" x14ac:dyDescent="0.25">
      <c r="A815" s="17">
        <v>43165</v>
      </c>
      <c r="B815" s="10" t="s">
        <v>2787</v>
      </c>
      <c r="C815" s="11" t="s">
        <v>166</v>
      </c>
      <c r="D815" s="768">
        <v>11110</v>
      </c>
      <c r="E815" s="8">
        <v>66300</v>
      </c>
      <c r="G815" s="6">
        <f t="shared" si="20"/>
        <v>66300</v>
      </c>
    </row>
    <row r="816" spans="1:7" hidden="1" x14ac:dyDescent="0.25">
      <c r="A816" s="17">
        <v>43155</v>
      </c>
      <c r="B816" s="10" t="s">
        <v>1400</v>
      </c>
      <c r="C816" s="11" t="s">
        <v>164</v>
      </c>
      <c r="E816" s="8">
        <v>8101</v>
      </c>
      <c r="G816" s="6">
        <f t="shared" si="20"/>
        <v>8101</v>
      </c>
    </row>
    <row r="817" spans="1:7" hidden="1" x14ac:dyDescent="0.25">
      <c r="A817" s="17">
        <v>43155</v>
      </c>
      <c r="B817" s="10" t="s">
        <v>2787</v>
      </c>
      <c r="C817" s="11" t="s">
        <v>161</v>
      </c>
      <c r="E817" s="8">
        <v>285024</v>
      </c>
      <c r="G817" s="6">
        <f t="shared" si="20"/>
        <v>285024</v>
      </c>
    </row>
    <row r="818" spans="1:7" hidden="1" x14ac:dyDescent="0.25">
      <c r="A818" s="17">
        <v>43020</v>
      </c>
      <c r="B818" s="10" t="s">
        <v>33</v>
      </c>
      <c r="C818" s="11" t="s">
        <v>1803</v>
      </c>
      <c r="E818" s="8">
        <v>3600</v>
      </c>
      <c r="G818" s="6">
        <f t="shared" si="20"/>
        <v>3600</v>
      </c>
    </row>
    <row r="819" spans="1:7" hidden="1" x14ac:dyDescent="0.25">
      <c r="A819" s="17">
        <v>43020</v>
      </c>
      <c r="B819" s="10" t="s">
        <v>2548</v>
      </c>
      <c r="C819" s="11" t="s">
        <v>1803</v>
      </c>
      <c r="E819" s="8">
        <v>25322</v>
      </c>
      <c r="G819" s="6">
        <f t="shared" si="20"/>
        <v>25322</v>
      </c>
    </row>
    <row r="820" spans="1:7" hidden="1" x14ac:dyDescent="0.25">
      <c r="A820" s="17">
        <v>43022</v>
      </c>
      <c r="B820" s="10" t="s">
        <v>171</v>
      </c>
      <c r="C820" s="11" t="s">
        <v>1803</v>
      </c>
      <c r="E820" s="8">
        <v>6600</v>
      </c>
      <c r="G820" s="6">
        <f t="shared" si="20"/>
        <v>6600</v>
      </c>
    </row>
    <row r="821" spans="1:7" hidden="1" x14ac:dyDescent="0.25">
      <c r="A821" s="17">
        <v>43022</v>
      </c>
      <c r="B821" s="10" t="s">
        <v>33</v>
      </c>
      <c r="C821" s="11" t="s">
        <v>1803</v>
      </c>
      <c r="E821" s="8">
        <v>1726</v>
      </c>
      <c r="G821" s="6">
        <f t="shared" si="20"/>
        <v>1726</v>
      </c>
    </row>
    <row r="822" spans="1:7" hidden="1" x14ac:dyDescent="0.25">
      <c r="A822" s="17">
        <v>43025</v>
      </c>
      <c r="B822" s="10" t="s">
        <v>1400</v>
      </c>
      <c r="C822" s="11" t="s">
        <v>1803</v>
      </c>
      <c r="E822" s="8">
        <v>4800</v>
      </c>
      <c r="G822" s="6">
        <f t="shared" si="20"/>
        <v>4800</v>
      </c>
    </row>
    <row r="823" spans="1:7" hidden="1" x14ac:dyDescent="0.25">
      <c r="A823" s="17">
        <v>43138</v>
      </c>
      <c r="B823" s="10" t="s">
        <v>33</v>
      </c>
      <c r="C823" s="11" t="s">
        <v>1803</v>
      </c>
      <c r="E823" s="8">
        <v>2070</v>
      </c>
      <c r="G823" s="6">
        <f t="shared" si="20"/>
        <v>2070</v>
      </c>
    </row>
    <row r="824" spans="1:7" hidden="1" x14ac:dyDescent="0.25">
      <c r="A824" s="17">
        <v>43138</v>
      </c>
      <c r="B824" s="10" t="s">
        <v>33</v>
      </c>
      <c r="C824" s="11" t="s">
        <v>1803</v>
      </c>
      <c r="E824" s="8">
        <v>4387</v>
      </c>
      <c r="G824" s="6">
        <f t="shared" si="20"/>
        <v>4387</v>
      </c>
    </row>
    <row r="825" spans="1:7" hidden="1" x14ac:dyDescent="0.25">
      <c r="A825" s="17">
        <v>43141</v>
      </c>
      <c r="B825" s="10" t="s">
        <v>33</v>
      </c>
      <c r="C825" s="11" t="s">
        <v>1803</v>
      </c>
      <c r="E825" s="8">
        <v>365</v>
      </c>
      <c r="G825" s="6">
        <f t="shared" si="20"/>
        <v>365</v>
      </c>
    </row>
    <row r="826" spans="1:7" hidden="1" x14ac:dyDescent="0.25">
      <c r="A826" s="17">
        <v>43144</v>
      </c>
      <c r="B826" s="10" t="s">
        <v>2649</v>
      </c>
      <c r="C826" s="11" t="s">
        <v>1803</v>
      </c>
      <c r="E826" s="8">
        <v>1538</v>
      </c>
      <c r="G826" s="6">
        <f t="shared" si="20"/>
        <v>1538</v>
      </c>
    </row>
    <row r="827" spans="1:7" hidden="1" x14ac:dyDescent="0.25">
      <c r="A827" s="17">
        <v>43150</v>
      </c>
      <c r="B827" s="10" t="s">
        <v>1400</v>
      </c>
      <c r="C827" s="11" t="s">
        <v>1803</v>
      </c>
      <c r="E827" s="8">
        <v>27507</v>
      </c>
      <c r="G827" s="6">
        <f t="shared" si="20"/>
        <v>27507</v>
      </c>
    </row>
    <row r="828" spans="1:7" hidden="1" x14ac:dyDescent="0.25">
      <c r="A828" s="17">
        <v>43154</v>
      </c>
      <c r="B828" s="10" t="s">
        <v>33</v>
      </c>
      <c r="C828" s="11" t="s">
        <v>1803</v>
      </c>
      <c r="E828" s="8">
        <v>2196</v>
      </c>
      <c r="G828" s="6">
        <f t="shared" si="20"/>
        <v>2196</v>
      </c>
    </row>
    <row r="829" spans="1:7" hidden="1" x14ac:dyDescent="0.25">
      <c r="A829" s="17">
        <v>43154</v>
      </c>
      <c r="B829" s="10" t="s">
        <v>1400</v>
      </c>
      <c r="C829" s="11" t="s">
        <v>1803</v>
      </c>
      <c r="E829" s="8">
        <v>64290</v>
      </c>
      <c r="G829" s="6">
        <f t="shared" si="20"/>
        <v>64290</v>
      </c>
    </row>
    <row r="830" spans="1:7" hidden="1" x14ac:dyDescent="0.25">
      <c r="B830" s="10" t="s">
        <v>2787</v>
      </c>
      <c r="C830" s="11" t="s">
        <v>166</v>
      </c>
      <c r="E830" s="8">
        <v>61200</v>
      </c>
      <c r="G830" s="6">
        <f t="shared" si="20"/>
        <v>61200</v>
      </c>
    </row>
    <row r="831" spans="1:7" hidden="1" x14ac:dyDescent="0.25">
      <c r="B831" s="10" t="s">
        <v>2787</v>
      </c>
      <c r="C831" s="11" t="s">
        <v>166</v>
      </c>
      <c r="E831" s="8">
        <v>66800</v>
      </c>
      <c r="G831" s="6">
        <f t="shared" ref="G831:G894" si="21">E831-F831</f>
        <v>66800</v>
      </c>
    </row>
    <row r="832" spans="1:7" hidden="1" x14ac:dyDescent="0.25">
      <c r="B832" s="10" t="s">
        <v>2787</v>
      </c>
      <c r="C832" s="11" t="s">
        <v>166</v>
      </c>
      <c r="E832" s="8">
        <v>26000</v>
      </c>
      <c r="G832" s="6">
        <f t="shared" si="21"/>
        <v>26000</v>
      </c>
    </row>
    <row r="833" spans="1:8" hidden="1" x14ac:dyDescent="0.25">
      <c r="B833" s="10" t="s">
        <v>2787</v>
      </c>
      <c r="C833" s="11" t="s">
        <v>166</v>
      </c>
      <c r="E833" s="8">
        <v>67700</v>
      </c>
      <c r="G833" s="6">
        <f t="shared" si="21"/>
        <v>67700</v>
      </c>
    </row>
    <row r="834" spans="1:8" hidden="1" x14ac:dyDescent="0.25">
      <c r="B834" s="10" t="s">
        <v>2787</v>
      </c>
      <c r="C834" s="11" t="s">
        <v>166</v>
      </c>
      <c r="E834" s="8">
        <v>6500</v>
      </c>
      <c r="G834" s="6">
        <f t="shared" si="21"/>
        <v>6500</v>
      </c>
    </row>
    <row r="835" spans="1:8" hidden="1" x14ac:dyDescent="0.25">
      <c r="B835" s="10" t="s">
        <v>2787</v>
      </c>
      <c r="C835" s="11" t="s">
        <v>166</v>
      </c>
      <c r="E835" s="8">
        <v>61200</v>
      </c>
      <c r="G835" s="6">
        <f t="shared" si="21"/>
        <v>61200</v>
      </c>
    </row>
    <row r="836" spans="1:8" hidden="1" x14ac:dyDescent="0.25">
      <c r="B836" s="10" t="s">
        <v>1400</v>
      </c>
      <c r="C836" s="11" t="s">
        <v>166</v>
      </c>
      <c r="E836" s="8">
        <v>51000</v>
      </c>
      <c r="G836" s="6">
        <f t="shared" si="21"/>
        <v>51000</v>
      </c>
    </row>
    <row r="837" spans="1:8" hidden="1" x14ac:dyDescent="0.25">
      <c r="B837" s="10" t="s">
        <v>1400</v>
      </c>
      <c r="C837" s="11" t="s">
        <v>166</v>
      </c>
      <c r="E837" s="225">
        <v>18000</v>
      </c>
      <c r="G837" s="6">
        <f t="shared" si="21"/>
        <v>18000</v>
      </c>
    </row>
    <row r="838" spans="1:8" hidden="1" x14ac:dyDescent="0.25">
      <c r="B838" s="10" t="s">
        <v>2787</v>
      </c>
      <c r="C838" s="11" t="s">
        <v>166</v>
      </c>
      <c r="E838" s="8">
        <v>13000</v>
      </c>
      <c r="G838" s="6">
        <f t="shared" si="21"/>
        <v>13000</v>
      </c>
    </row>
    <row r="839" spans="1:8" hidden="1" x14ac:dyDescent="0.25">
      <c r="B839" s="10" t="s">
        <v>2787</v>
      </c>
      <c r="C839" s="11" t="s">
        <v>166</v>
      </c>
      <c r="E839" s="8">
        <v>30400</v>
      </c>
      <c r="G839" s="6">
        <f t="shared" si="21"/>
        <v>30400</v>
      </c>
    </row>
    <row r="840" spans="1:8" hidden="1" x14ac:dyDescent="0.25">
      <c r="B840" s="10" t="s">
        <v>2787</v>
      </c>
      <c r="C840" s="11" t="s">
        <v>166</v>
      </c>
      <c r="E840" s="8">
        <v>31400</v>
      </c>
      <c r="G840" s="6">
        <f t="shared" si="21"/>
        <v>31400</v>
      </c>
    </row>
    <row r="841" spans="1:8" hidden="1" x14ac:dyDescent="0.25">
      <c r="B841" s="10" t="s">
        <v>2787</v>
      </c>
      <c r="C841" s="11" t="s">
        <v>166</v>
      </c>
      <c r="E841" s="8">
        <v>35800</v>
      </c>
      <c r="G841" s="6">
        <f t="shared" si="21"/>
        <v>35800</v>
      </c>
    </row>
    <row r="842" spans="1:8" hidden="1" x14ac:dyDescent="0.25">
      <c r="B842" s="10" t="s">
        <v>2787</v>
      </c>
      <c r="C842" s="11" t="s">
        <v>166</v>
      </c>
      <c r="E842" s="8">
        <v>61200</v>
      </c>
      <c r="G842" s="6">
        <f t="shared" si="21"/>
        <v>61200</v>
      </c>
    </row>
    <row r="843" spans="1:8" hidden="1" x14ac:dyDescent="0.25">
      <c r="B843" s="10" t="s">
        <v>1400</v>
      </c>
      <c r="C843" s="11" t="s">
        <v>166</v>
      </c>
      <c r="E843" s="8">
        <v>61200</v>
      </c>
      <c r="G843" s="6">
        <f t="shared" si="21"/>
        <v>61200</v>
      </c>
    </row>
    <row r="844" spans="1:8" hidden="1" x14ac:dyDescent="0.25">
      <c r="B844" s="10" t="s">
        <v>2787</v>
      </c>
      <c r="C844" s="11" t="s">
        <v>166</v>
      </c>
      <c r="E844" s="8">
        <v>61200</v>
      </c>
      <c r="G844" s="6">
        <f t="shared" si="21"/>
        <v>61200</v>
      </c>
    </row>
    <row r="845" spans="1:8" hidden="1" x14ac:dyDescent="0.25">
      <c r="B845" s="10" t="s">
        <v>2787</v>
      </c>
      <c r="C845" s="11" t="s">
        <v>166</v>
      </c>
      <c r="E845" s="8">
        <v>17690</v>
      </c>
      <c r="G845" s="6">
        <f t="shared" si="21"/>
        <v>17690</v>
      </c>
    </row>
    <row r="846" spans="1:8" hidden="1" x14ac:dyDescent="0.25">
      <c r="B846" s="10" t="s">
        <v>2787</v>
      </c>
      <c r="C846" s="11" t="s">
        <v>166</v>
      </c>
      <c r="F846" s="9">
        <v>500000</v>
      </c>
      <c r="G846" s="6">
        <f t="shared" si="21"/>
        <v>-500000</v>
      </c>
      <c r="H846" s="135" t="s">
        <v>3300</v>
      </c>
    </row>
    <row r="847" spans="1:8" hidden="1" x14ac:dyDescent="0.25">
      <c r="B847" s="10" t="s">
        <v>2787</v>
      </c>
      <c r="C847" s="11" t="s">
        <v>166</v>
      </c>
      <c r="F847" s="9">
        <v>500000</v>
      </c>
      <c r="G847" s="6">
        <f t="shared" si="21"/>
        <v>-500000</v>
      </c>
      <c r="H847" s="135" t="s">
        <v>3301</v>
      </c>
    </row>
    <row r="848" spans="1:8" hidden="1" x14ac:dyDescent="0.25">
      <c r="A848" s="17">
        <v>43176</v>
      </c>
      <c r="B848" s="10" t="s">
        <v>2787</v>
      </c>
      <c r="C848" s="11" t="s">
        <v>161</v>
      </c>
      <c r="E848" s="8">
        <v>79878</v>
      </c>
      <c r="G848" s="6">
        <f t="shared" si="21"/>
        <v>79878</v>
      </c>
    </row>
    <row r="849" spans="1:8" hidden="1" x14ac:dyDescent="0.25">
      <c r="A849" s="17">
        <v>43176</v>
      </c>
      <c r="B849" s="10" t="s">
        <v>2787</v>
      </c>
      <c r="C849" s="11" t="s">
        <v>161</v>
      </c>
      <c r="E849" s="8">
        <v>187041</v>
      </c>
      <c r="G849" s="6">
        <f t="shared" si="21"/>
        <v>187041</v>
      </c>
    </row>
    <row r="850" spans="1:8" hidden="1" x14ac:dyDescent="0.25">
      <c r="A850" s="17">
        <v>43171</v>
      </c>
      <c r="B850" s="10" t="s">
        <v>1400</v>
      </c>
      <c r="C850" s="11" t="s">
        <v>164</v>
      </c>
      <c r="E850" s="8">
        <v>8641</v>
      </c>
      <c r="G850" s="6">
        <f t="shared" si="21"/>
        <v>8641</v>
      </c>
    </row>
    <row r="851" spans="1:8" hidden="1" x14ac:dyDescent="0.25">
      <c r="A851" s="17">
        <v>43190</v>
      </c>
      <c r="B851" s="10" t="s">
        <v>2787</v>
      </c>
      <c r="C851" s="11" t="s">
        <v>164</v>
      </c>
      <c r="E851" s="8">
        <v>27172</v>
      </c>
      <c r="G851" s="6">
        <f t="shared" si="21"/>
        <v>27172</v>
      </c>
    </row>
    <row r="852" spans="1:8" hidden="1" x14ac:dyDescent="0.25">
      <c r="A852" s="17">
        <v>43192</v>
      </c>
      <c r="B852" s="10" t="s">
        <v>2649</v>
      </c>
      <c r="C852" s="11" t="s">
        <v>164</v>
      </c>
      <c r="F852" s="9">
        <v>173058</v>
      </c>
      <c r="G852" s="6">
        <f t="shared" si="21"/>
        <v>-173058</v>
      </c>
      <c r="H852" s="78"/>
    </row>
    <row r="853" spans="1:8" hidden="1" x14ac:dyDescent="0.25">
      <c r="A853" s="17">
        <v>43192</v>
      </c>
      <c r="B853" s="10" t="s">
        <v>11</v>
      </c>
      <c r="C853" s="11" t="s">
        <v>164</v>
      </c>
      <c r="F853" s="9">
        <v>20900</v>
      </c>
      <c r="G853" s="6">
        <f t="shared" si="21"/>
        <v>-20900</v>
      </c>
      <c r="H853" s="79" t="s">
        <v>3310</v>
      </c>
    </row>
    <row r="854" spans="1:8" hidden="1" x14ac:dyDescent="0.25">
      <c r="A854" s="17">
        <v>43192</v>
      </c>
      <c r="B854" s="10" t="s">
        <v>33</v>
      </c>
      <c r="C854" s="11" t="s">
        <v>164</v>
      </c>
      <c r="F854" s="9">
        <v>6042</v>
      </c>
      <c r="G854" s="6">
        <f t="shared" si="21"/>
        <v>-6042</v>
      </c>
      <c r="H854" s="80"/>
    </row>
    <row r="855" spans="1:8" hidden="1" x14ac:dyDescent="0.25">
      <c r="A855" s="17">
        <v>43192</v>
      </c>
      <c r="B855" s="10" t="s">
        <v>2787</v>
      </c>
      <c r="C855" s="11" t="s">
        <v>161</v>
      </c>
      <c r="F855" s="9">
        <v>300000</v>
      </c>
      <c r="G855" s="6">
        <f t="shared" si="21"/>
        <v>-300000</v>
      </c>
      <c r="H855" s="79" t="s">
        <v>3313</v>
      </c>
    </row>
    <row r="856" spans="1:8" hidden="1" x14ac:dyDescent="0.25">
      <c r="A856" s="17">
        <v>43172</v>
      </c>
      <c r="B856" s="10" t="s">
        <v>33</v>
      </c>
      <c r="C856" s="11" t="s">
        <v>1803</v>
      </c>
      <c r="E856" s="8">
        <v>193</v>
      </c>
      <c r="G856" s="6">
        <f t="shared" si="21"/>
        <v>193</v>
      </c>
    </row>
    <row r="857" spans="1:8" hidden="1" x14ac:dyDescent="0.25">
      <c r="A857" s="17">
        <v>43174</v>
      </c>
      <c r="B857" s="10" t="s">
        <v>33</v>
      </c>
      <c r="C857" s="11" t="s">
        <v>1803</v>
      </c>
      <c r="E857" s="8">
        <v>11425</v>
      </c>
      <c r="G857" s="6">
        <f t="shared" si="21"/>
        <v>11425</v>
      </c>
    </row>
    <row r="858" spans="1:8" hidden="1" x14ac:dyDescent="0.25">
      <c r="A858" s="17">
        <v>43175</v>
      </c>
      <c r="B858" s="10" t="s">
        <v>33</v>
      </c>
      <c r="C858" s="11" t="s">
        <v>1803</v>
      </c>
      <c r="E858" s="8">
        <v>2880</v>
      </c>
      <c r="G858" s="6">
        <f t="shared" si="21"/>
        <v>2880</v>
      </c>
    </row>
    <row r="859" spans="1:8" hidden="1" x14ac:dyDescent="0.25">
      <c r="A859" s="17">
        <v>43176</v>
      </c>
      <c r="B859" s="10" t="s">
        <v>33</v>
      </c>
      <c r="C859" s="11" t="s">
        <v>1803</v>
      </c>
      <c r="E859" s="8">
        <v>2221</v>
      </c>
      <c r="G859" s="6">
        <f t="shared" si="21"/>
        <v>2221</v>
      </c>
    </row>
    <row r="860" spans="1:8" hidden="1" x14ac:dyDescent="0.25">
      <c r="A860" s="17">
        <v>43181</v>
      </c>
      <c r="B860" s="10" t="s">
        <v>1676</v>
      </c>
      <c r="C860" s="11" t="s">
        <v>1803</v>
      </c>
      <c r="E860" s="8">
        <v>24159</v>
      </c>
      <c r="G860" s="6">
        <f t="shared" si="21"/>
        <v>24159</v>
      </c>
    </row>
    <row r="861" spans="1:8" hidden="1" x14ac:dyDescent="0.25">
      <c r="A861" s="17">
        <v>43181</v>
      </c>
      <c r="B861" s="10" t="s">
        <v>1400</v>
      </c>
      <c r="C861" s="11" t="s">
        <v>1803</v>
      </c>
      <c r="E861" s="8">
        <v>4800</v>
      </c>
      <c r="G861" s="6">
        <f t="shared" si="21"/>
        <v>4800</v>
      </c>
    </row>
    <row r="862" spans="1:8" hidden="1" x14ac:dyDescent="0.25">
      <c r="A862" s="17">
        <v>43187</v>
      </c>
      <c r="B862" s="10" t="s">
        <v>1400</v>
      </c>
      <c r="C862" s="11" t="s">
        <v>1803</v>
      </c>
      <c r="E862" s="8">
        <v>26730</v>
      </c>
      <c r="G862" s="6">
        <f t="shared" si="21"/>
        <v>26730</v>
      </c>
    </row>
    <row r="863" spans="1:8" hidden="1" x14ac:dyDescent="0.25">
      <c r="A863" s="17">
        <v>43187</v>
      </c>
      <c r="B863" s="10" t="s">
        <v>1400</v>
      </c>
      <c r="C863" s="11" t="s">
        <v>1803</v>
      </c>
      <c r="E863" s="8">
        <v>56820</v>
      </c>
      <c r="G863" s="6">
        <f t="shared" si="21"/>
        <v>56820</v>
      </c>
    </row>
    <row r="864" spans="1:8" hidden="1" x14ac:dyDescent="0.25">
      <c r="A864" s="17">
        <v>43190</v>
      </c>
      <c r="B864" s="10" t="s">
        <v>2787</v>
      </c>
      <c r="C864" s="11" t="s">
        <v>166</v>
      </c>
      <c r="E864" s="8">
        <v>61200</v>
      </c>
      <c r="G864" s="6">
        <f t="shared" si="21"/>
        <v>61200</v>
      </c>
    </row>
    <row r="865" spans="1:8" hidden="1" x14ac:dyDescent="0.25">
      <c r="A865" s="17">
        <v>43176</v>
      </c>
      <c r="B865" s="10" t="s">
        <v>1400</v>
      </c>
      <c r="C865" s="11" t="s">
        <v>1815</v>
      </c>
      <c r="E865" s="8">
        <v>118995</v>
      </c>
      <c r="G865" s="6">
        <f t="shared" si="21"/>
        <v>118995</v>
      </c>
    </row>
    <row r="866" spans="1:8" hidden="1" x14ac:dyDescent="0.25">
      <c r="A866" s="17">
        <v>43190</v>
      </c>
      <c r="B866" s="10" t="s">
        <v>2787</v>
      </c>
      <c r="C866" s="11" t="s">
        <v>169</v>
      </c>
      <c r="E866" s="8">
        <v>9950</v>
      </c>
      <c r="G866" s="6">
        <f t="shared" si="21"/>
        <v>9950</v>
      </c>
    </row>
    <row r="867" spans="1:8" hidden="1" x14ac:dyDescent="0.25">
      <c r="A867" s="17">
        <v>43197</v>
      </c>
      <c r="B867" s="10" t="s">
        <v>1400</v>
      </c>
      <c r="C867" s="11" t="s">
        <v>169</v>
      </c>
      <c r="E867" s="8">
        <v>2630</v>
      </c>
      <c r="G867" s="6">
        <f t="shared" si="21"/>
        <v>2630</v>
      </c>
    </row>
    <row r="868" spans="1:8" hidden="1" x14ac:dyDescent="0.25">
      <c r="A868" s="17">
        <v>43199</v>
      </c>
      <c r="B868" s="10" t="s">
        <v>1400</v>
      </c>
      <c r="C868" s="11" t="s">
        <v>1815</v>
      </c>
      <c r="F868" s="9">
        <v>949145</v>
      </c>
      <c r="G868" s="6">
        <f t="shared" si="21"/>
        <v>-949145</v>
      </c>
      <c r="H868" s="31" t="s">
        <v>3332</v>
      </c>
    </row>
    <row r="869" spans="1:8" hidden="1" x14ac:dyDescent="0.25">
      <c r="A869" s="17">
        <v>43201</v>
      </c>
      <c r="B869" s="10" t="s">
        <v>1400</v>
      </c>
      <c r="C869" s="11" t="s">
        <v>169</v>
      </c>
      <c r="E869" s="8">
        <v>4595</v>
      </c>
      <c r="G869" s="6">
        <f t="shared" si="21"/>
        <v>4595</v>
      </c>
    </row>
    <row r="870" spans="1:8" hidden="1" x14ac:dyDescent="0.25">
      <c r="A870" s="17">
        <v>43195</v>
      </c>
      <c r="B870" s="10" t="s">
        <v>2787</v>
      </c>
      <c r="C870" s="11" t="s">
        <v>166</v>
      </c>
      <c r="E870" s="8">
        <v>18720</v>
      </c>
      <c r="G870" s="6">
        <f t="shared" si="21"/>
        <v>18720</v>
      </c>
    </row>
    <row r="871" spans="1:8" hidden="1" x14ac:dyDescent="0.25">
      <c r="A871" s="17">
        <v>43197</v>
      </c>
      <c r="B871" s="10" t="s">
        <v>2787</v>
      </c>
      <c r="C871" s="11" t="s">
        <v>166</v>
      </c>
      <c r="E871" s="8">
        <v>51000</v>
      </c>
      <c r="G871" s="6">
        <f t="shared" si="21"/>
        <v>51000</v>
      </c>
    </row>
    <row r="872" spans="1:8" hidden="1" x14ac:dyDescent="0.25">
      <c r="A872" s="17">
        <v>43202</v>
      </c>
      <c r="B872" s="10" t="s">
        <v>1400</v>
      </c>
      <c r="C872" s="11" t="s">
        <v>166</v>
      </c>
      <c r="E872" s="8">
        <v>61200</v>
      </c>
      <c r="G872" s="6">
        <f t="shared" si="21"/>
        <v>61200</v>
      </c>
    </row>
    <row r="873" spans="1:8" hidden="1" x14ac:dyDescent="0.25">
      <c r="A873" s="17">
        <v>43207</v>
      </c>
      <c r="B873" s="10" t="s">
        <v>3384</v>
      </c>
      <c r="C873" s="11" t="s">
        <v>164</v>
      </c>
      <c r="E873" s="8">
        <v>3245</v>
      </c>
      <c r="G873" s="6">
        <f t="shared" si="21"/>
        <v>3245</v>
      </c>
    </row>
    <row r="874" spans="1:8" hidden="1" x14ac:dyDescent="0.25">
      <c r="A874" s="17">
        <v>43197</v>
      </c>
      <c r="B874" s="10" t="s">
        <v>2787</v>
      </c>
      <c r="C874" s="11" t="s">
        <v>161</v>
      </c>
      <c r="E874" s="8">
        <v>25575</v>
      </c>
      <c r="G874" s="6">
        <f t="shared" si="21"/>
        <v>25575</v>
      </c>
    </row>
    <row r="875" spans="1:8" hidden="1" x14ac:dyDescent="0.25">
      <c r="A875" s="17">
        <v>43202</v>
      </c>
      <c r="B875" s="10" t="s">
        <v>2787</v>
      </c>
      <c r="C875" s="11" t="s">
        <v>166</v>
      </c>
      <c r="E875" s="8">
        <v>13630</v>
      </c>
      <c r="G875" s="6">
        <f t="shared" si="21"/>
        <v>13630</v>
      </c>
    </row>
    <row r="876" spans="1:8" hidden="1" x14ac:dyDescent="0.25">
      <c r="A876" s="17">
        <v>43207</v>
      </c>
      <c r="B876" s="10" t="s">
        <v>1400</v>
      </c>
      <c r="C876" s="11" t="s">
        <v>166</v>
      </c>
      <c r="E876" s="8">
        <v>61200</v>
      </c>
      <c r="G876" s="6">
        <f t="shared" si="21"/>
        <v>61200</v>
      </c>
    </row>
    <row r="877" spans="1:8" hidden="1" x14ac:dyDescent="0.25">
      <c r="A877" s="17">
        <v>43215</v>
      </c>
      <c r="B877" s="10" t="s">
        <v>2787</v>
      </c>
      <c r="C877" s="11" t="s">
        <v>166</v>
      </c>
      <c r="E877" s="8">
        <v>54700</v>
      </c>
      <c r="G877" s="6">
        <f t="shared" si="21"/>
        <v>54700</v>
      </c>
    </row>
    <row r="878" spans="1:8" hidden="1" x14ac:dyDescent="0.25">
      <c r="A878" s="17">
        <v>43215</v>
      </c>
      <c r="B878" s="10" t="s">
        <v>1400</v>
      </c>
      <c r="C878" s="11" t="s">
        <v>166</v>
      </c>
      <c r="E878" s="8">
        <v>61200</v>
      </c>
      <c r="G878" s="6">
        <f t="shared" si="21"/>
        <v>61200</v>
      </c>
    </row>
    <row r="879" spans="1:8" hidden="1" x14ac:dyDescent="0.25">
      <c r="A879" s="17">
        <v>43215</v>
      </c>
      <c r="B879" s="10" t="s">
        <v>1400</v>
      </c>
      <c r="C879" s="11" t="s">
        <v>166</v>
      </c>
      <c r="E879" s="8">
        <v>89682</v>
      </c>
      <c r="G879" s="6">
        <f t="shared" si="21"/>
        <v>89682</v>
      </c>
    </row>
    <row r="880" spans="1:8" hidden="1" x14ac:dyDescent="0.25">
      <c r="A880" s="17">
        <v>43211</v>
      </c>
      <c r="B880" s="10" t="s">
        <v>1400</v>
      </c>
      <c r="C880" s="11" t="s">
        <v>164</v>
      </c>
      <c r="E880" s="8">
        <v>5107</v>
      </c>
      <c r="G880" s="6">
        <f t="shared" si="21"/>
        <v>5107</v>
      </c>
    </row>
    <row r="881" spans="1:8" hidden="1" x14ac:dyDescent="0.25">
      <c r="A881" s="17">
        <v>43222</v>
      </c>
      <c r="B881" s="10" t="s">
        <v>1400</v>
      </c>
      <c r="C881" s="11" t="s">
        <v>169</v>
      </c>
      <c r="E881" s="8">
        <v>92266</v>
      </c>
      <c r="G881" s="6">
        <f t="shared" si="21"/>
        <v>92266</v>
      </c>
    </row>
    <row r="882" spans="1:8" hidden="1" x14ac:dyDescent="0.25">
      <c r="A882" s="17">
        <v>43223</v>
      </c>
      <c r="B882" s="10" t="s">
        <v>2787</v>
      </c>
      <c r="C882" s="11" t="s">
        <v>169</v>
      </c>
      <c r="E882" s="8">
        <v>9100</v>
      </c>
      <c r="G882" s="6">
        <f t="shared" si="21"/>
        <v>9100</v>
      </c>
    </row>
    <row r="883" spans="1:8" hidden="1" x14ac:dyDescent="0.25">
      <c r="A883" s="17">
        <v>43218</v>
      </c>
      <c r="B883" s="10" t="s">
        <v>1400</v>
      </c>
      <c r="C883" s="11" t="s">
        <v>166</v>
      </c>
      <c r="E883" s="8">
        <v>61200</v>
      </c>
      <c r="G883" s="6">
        <f t="shared" si="21"/>
        <v>61200</v>
      </c>
    </row>
    <row r="884" spans="1:8" hidden="1" x14ac:dyDescent="0.25">
      <c r="A884" s="17">
        <v>43218</v>
      </c>
      <c r="B884" s="10" t="s">
        <v>2787</v>
      </c>
      <c r="C884" s="11" t="s">
        <v>166</v>
      </c>
      <c r="E884" s="8">
        <v>61200</v>
      </c>
      <c r="G884" s="6">
        <f t="shared" si="21"/>
        <v>61200</v>
      </c>
    </row>
    <row r="885" spans="1:8" hidden="1" x14ac:dyDescent="0.25">
      <c r="A885" s="17">
        <v>43224</v>
      </c>
      <c r="B885" s="10" t="s">
        <v>1400</v>
      </c>
      <c r="C885" s="11" t="s">
        <v>164</v>
      </c>
      <c r="E885" s="8">
        <v>8995</v>
      </c>
      <c r="G885" s="6">
        <f t="shared" si="21"/>
        <v>8995</v>
      </c>
    </row>
    <row r="886" spans="1:8" hidden="1" x14ac:dyDescent="0.25">
      <c r="A886" s="17">
        <v>43224</v>
      </c>
      <c r="B886" s="10" t="s">
        <v>1676</v>
      </c>
      <c r="C886" s="11" t="s">
        <v>1803</v>
      </c>
      <c r="E886" s="8">
        <v>7950</v>
      </c>
      <c r="G886" s="6">
        <f t="shared" si="21"/>
        <v>7950</v>
      </c>
    </row>
    <row r="887" spans="1:8" hidden="1" x14ac:dyDescent="0.25">
      <c r="A887" s="17">
        <v>43224</v>
      </c>
      <c r="B887" s="10" t="s">
        <v>1400</v>
      </c>
      <c r="C887" s="11" t="s">
        <v>1803</v>
      </c>
      <c r="E887" s="8">
        <v>3575</v>
      </c>
      <c r="G887" s="6">
        <f t="shared" si="21"/>
        <v>3575</v>
      </c>
    </row>
    <row r="888" spans="1:8" hidden="1" x14ac:dyDescent="0.25">
      <c r="A888" s="17">
        <v>43224</v>
      </c>
      <c r="B888" s="10" t="s">
        <v>1400</v>
      </c>
      <c r="C888" s="11" t="s">
        <v>1803</v>
      </c>
      <c r="E888" s="8">
        <v>2464</v>
      </c>
      <c r="G888" s="6">
        <f t="shared" si="21"/>
        <v>2464</v>
      </c>
    </row>
    <row r="889" spans="1:8" hidden="1" x14ac:dyDescent="0.25">
      <c r="A889" s="17">
        <v>43224</v>
      </c>
      <c r="B889" s="10" t="s">
        <v>1400</v>
      </c>
      <c r="C889" s="11" t="s">
        <v>1803</v>
      </c>
      <c r="E889" s="8">
        <v>1800</v>
      </c>
      <c r="G889" s="6">
        <f t="shared" si="21"/>
        <v>1800</v>
      </c>
    </row>
    <row r="890" spans="1:8" hidden="1" x14ac:dyDescent="0.25">
      <c r="A890" s="17">
        <v>43224</v>
      </c>
      <c r="B890" s="10" t="s">
        <v>1400</v>
      </c>
      <c r="C890" s="11" t="s">
        <v>1803</v>
      </c>
      <c r="E890" s="8">
        <v>2156</v>
      </c>
      <c r="G890" s="6">
        <f t="shared" si="21"/>
        <v>2156</v>
      </c>
    </row>
    <row r="891" spans="1:8" hidden="1" x14ac:dyDescent="0.25">
      <c r="A891" s="17">
        <v>43225</v>
      </c>
      <c r="B891" s="10" t="s">
        <v>2649</v>
      </c>
      <c r="C891" s="11" t="s">
        <v>1803</v>
      </c>
      <c r="F891" s="9">
        <v>1538</v>
      </c>
      <c r="G891" s="6">
        <f t="shared" si="21"/>
        <v>-1538</v>
      </c>
      <c r="H891" s="78"/>
    </row>
    <row r="892" spans="1:8" hidden="1" x14ac:dyDescent="0.25">
      <c r="A892" s="17">
        <v>43225</v>
      </c>
      <c r="B892" s="10" t="s">
        <v>1676</v>
      </c>
      <c r="C892" s="11" t="s">
        <v>1803</v>
      </c>
      <c r="F892" s="9">
        <v>32109</v>
      </c>
      <c r="G892" s="6">
        <f t="shared" si="21"/>
        <v>-32109</v>
      </c>
      <c r="H892" s="79"/>
    </row>
    <row r="893" spans="1:8" hidden="1" x14ac:dyDescent="0.25">
      <c r="A893" s="17">
        <v>43225</v>
      </c>
      <c r="B893" s="10" t="s">
        <v>171</v>
      </c>
      <c r="C893" s="11" t="s">
        <v>1803</v>
      </c>
      <c r="F893" s="9">
        <v>6600</v>
      </c>
      <c r="G893" s="6">
        <f t="shared" si="21"/>
        <v>-6600</v>
      </c>
      <c r="H893" s="79" t="s">
        <v>3403</v>
      </c>
    </row>
    <row r="894" spans="1:8" hidden="1" x14ac:dyDescent="0.25">
      <c r="A894" s="17">
        <v>43225</v>
      </c>
      <c r="B894" s="10" t="s">
        <v>33</v>
      </c>
      <c r="C894" s="11" t="s">
        <v>1803</v>
      </c>
      <c r="F894" s="9">
        <v>44926</v>
      </c>
      <c r="G894" s="6">
        <f t="shared" si="21"/>
        <v>-44926</v>
      </c>
      <c r="H894" s="79"/>
    </row>
    <row r="895" spans="1:8" hidden="1" x14ac:dyDescent="0.25">
      <c r="A895" s="17">
        <v>43225</v>
      </c>
      <c r="B895" s="10" t="s">
        <v>2548</v>
      </c>
      <c r="C895" s="11" t="s">
        <v>1803</v>
      </c>
      <c r="F895" s="9">
        <v>25322</v>
      </c>
      <c r="G895" s="6">
        <f t="shared" ref="G895:G963" si="22">E895-F895</f>
        <v>-25322</v>
      </c>
      <c r="H895" s="79"/>
    </row>
    <row r="896" spans="1:8" hidden="1" x14ac:dyDescent="0.25">
      <c r="A896" s="17">
        <v>43225</v>
      </c>
      <c r="B896" s="10" t="s">
        <v>1400</v>
      </c>
      <c r="C896" s="11" t="s">
        <v>1803</v>
      </c>
      <c r="F896" s="9">
        <f>150000-F891-F892-F893-F894-F895</f>
        <v>39505</v>
      </c>
      <c r="G896" s="6">
        <f t="shared" si="22"/>
        <v>-39505</v>
      </c>
      <c r="H896" s="80"/>
    </row>
    <row r="897" spans="1:8" hidden="1" x14ac:dyDescent="0.25">
      <c r="A897" s="17">
        <v>43225</v>
      </c>
      <c r="B897" s="10" t="s">
        <v>2271</v>
      </c>
      <c r="C897" s="11" t="s">
        <v>169</v>
      </c>
      <c r="F897" s="9">
        <v>5740</v>
      </c>
      <c r="G897" s="6">
        <f t="shared" si="22"/>
        <v>-5740</v>
      </c>
      <c r="H897" s="78"/>
    </row>
    <row r="898" spans="1:8" hidden="1" x14ac:dyDescent="0.25">
      <c r="A898" s="17">
        <v>43225</v>
      </c>
      <c r="B898" s="10" t="s">
        <v>2787</v>
      </c>
      <c r="C898" s="11" t="s">
        <v>169</v>
      </c>
      <c r="F898" s="9">
        <v>19050</v>
      </c>
      <c r="G898" s="6">
        <f t="shared" si="22"/>
        <v>-19050</v>
      </c>
      <c r="H898" s="79"/>
    </row>
    <row r="899" spans="1:8" hidden="1" x14ac:dyDescent="0.25">
      <c r="A899" s="17">
        <v>43225</v>
      </c>
      <c r="B899" s="10" t="s">
        <v>40</v>
      </c>
      <c r="C899" s="11" t="s">
        <v>169</v>
      </c>
      <c r="F899" s="9">
        <v>13321</v>
      </c>
      <c r="G899" s="6">
        <f t="shared" si="22"/>
        <v>-13321</v>
      </c>
      <c r="H899" s="79" t="s">
        <v>3404</v>
      </c>
    </row>
    <row r="900" spans="1:8" hidden="1" x14ac:dyDescent="0.25">
      <c r="A900" s="17">
        <v>43225</v>
      </c>
      <c r="B900" s="10" t="s">
        <v>14</v>
      </c>
      <c r="C900" s="11" t="s">
        <v>169</v>
      </c>
      <c r="F900" s="9">
        <v>5408</v>
      </c>
      <c r="G900" s="6">
        <f t="shared" si="22"/>
        <v>-5408</v>
      </c>
      <c r="H900" s="79"/>
    </row>
    <row r="901" spans="1:8" hidden="1" x14ac:dyDescent="0.25">
      <c r="A901" s="17">
        <v>43225</v>
      </c>
      <c r="B901" s="10" t="s">
        <v>2043</v>
      </c>
      <c r="C901" s="11" t="s">
        <v>169</v>
      </c>
      <c r="F901" s="9">
        <v>1155</v>
      </c>
      <c r="G901" s="6">
        <f t="shared" si="22"/>
        <v>-1155</v>
      </c>
      <c r="H901" s="79"/>
    </row>
    <row r="902" spans="1:8" hidden="1" x14ac:dyDescent="0.25">
      <c r="A902" s="17">
        <v>43225</v>
      </c>
      <c r="B902" s="10" t="s">
        <v>1400</v>
      </c>
      <c r="C902" s="11" t="s">
        <v>169</v>
      </c>
      <c r="F902" s="9">
        <f>150000-F897-F898-F899-F900-F901</f>
        <v>105326</v>
      </c>
      <c r="G902" s="6">
        <f t="shared" si="22"/>
        <v>-105326</v>
      </c>
      <c r="H902" s="80"/>
    </row>
    <row r="903" spans="1:8" hidden="1" x14ac:dyDescent="0.25">
      <c r="A903" s="17">
        <v>43225</v>
      </c>
      <c r="B903" s="10" t="s">
        <v>33</v>
      </c>
      <c r="C903" s="11" t="s">
        <v>164</v>
      </c>
      <c r="F903" s="9">
        <v>12501</v>
      </c>
      <c r="G903" s="6">
        <f t="shared" si="22"/>
        <v>-12501</v>
      </c>
      <c r="H903" s="78"/>
    </row>
    <row r="904" spans="1:8" hidden="1" x14ac:dyDescent="0.25">
      <c r="A904" s="17">
        <v>43225</v>
      </c>
      <c r="B904" s="10" t="s">
        <v>3384</v>
      </c>
      <c r="C904" s="11" t="s">
        <v>164</v>
      </c>
      <c r="F904" s="9">
        <v>3245</v>
      </c>
      <c r="G904" s="6">
        <f t="shared" si="22"/>
        <v>-3245</v>
      </c>
      <c r="H904" s="79" t="s">
        <v>3405</v>
      </c>
    </row>
    <row r="905" spans="1:8" hidden="1" x14ac:dyDescent="0.25">
      <c r="A905" s="17">
        <v>43225</v>
      </c>
      <c r="B905" s="10" t="s">
        <v>2787</v>
      </c>
      <c r="C905" s="11" t="s">
        <v>164</v>
      </c>
      <c r="F905" s="9">
        <v>27172</v>
      </c>
      <c r="G905" s="6">
        <f t="shared" si="22"/>
        <v>-27172</v>
      </c>
      <c r="H905" s="79"/>
    </row>
    <row r="906" spans="1:8" hidden="1" x14ac:dyDescent="0.25">
      <c r="A906" s="17">
        <v>43225</v>
      </c>
      <c r="B906" s="10" t="s">
        <v>1400</v>
      </c>
      <c r="C906" s="11" t="s">
        <v>164</v>
      </c>
      <c r="F906" s="9">
        <f>150000-F903-F904-F905</f>
        <v>107082</v>
      </c>
      <c r="G906" s="6">
        <f t="shared" si="22"/>
        <v>-107082</v>
      </c>
      <c r="H906" s="80"/>
    </row>
    <row r="907" spans="1:8" hidden="1" x14ac:dyDescent="0.25">
      <c r="A907" s="17">
        <v>43225</v>
      </c>
      <c r="B907" s="10" t="s">
        <v>1400</v>
      </c>
      <c r="C907" s="11" t="s">
        <v>169</v>
      </c>
      <c r="E907" s="8">
        <v>83384</v>
      </c>
      <c r="G907" s="6">
        <f t="shared" si="22"/>
        <v>83384</v>
      </c>
    </row>
    <row r="908" spans="1:8" hidden="1" x14ac:dyDescent="0.25">
      <c r="A908" s="17">
        <v>43228</v>
      </c>
      <c r="B908" s="10" t="s">
        <v>2787</v>
      </c>
      <c r="C908" s="11" t="s">
        <v>169</v>
      </c>
      <c r="E908" s="8">
        <v>51595</v>
      </c>
      <c r="G908" s="6">
        <f t="shared" si="22"/>
        <v>51595</v>
      </c>
    </row>
    <row r="909" spans="1:8" hidden="1" x14ac:dyDescent="0.25">
      <c r="A909" s="17">
        <v>43228</v>
      </c>
      <c r="B909" s="10" t="s">
        <v>3384</v>
      </c>
      <c r="C909" s="11" t="s">
        <v>164</v>
      </c>
      <c r="E909" s="8">
        <v>900</v>
      </c>
      <c r="G909" s="6">
        <f t="shared" si="22"/>
        <v>900</v>
      </c>
    </row>
    <row r="910" spans="1:8" hidden="1" x14ac:dyDescent="0.25">
      <c r="A910" s="17">
        <v>43228</v>
      </c>
      <c r="B910" s="10" t="s">
        <v>2787</v>
      </c>
      <c r="C910" s="11" t="s">
        <v>166</v>
      </c>
      <c r="E910" s="8">
        <v>30400</v>
      </c>
      <c r="G910" s="6">
        <f t="shared" si="22"/>
        <v>30400</v>
      </c>
    </row>
    <row r="911" spans="1:8" hidden="1" x14ac:dyDescent="0.25">
      <c r="A911" s="17">
        <v>43241</v>
      </c>
      <c r="B911" s="10" t="s">
        <v>2787</v>
      </c>
      <c r="C911" s="11" t="s">
        <v>166</v>
      </c>
      <c r="E911" s="8">
        <v>8900</v>
      </c>
      <c r="G911" s="6">
        <f t="shared" si="22"/>
        <v>8900</v>
      </c>
    </row>
    <row r="912" spans="1:8" hidden="1" x14ac:dyDescent="0.25">
      <c r="A912" s="17">
        <v>43241</v>
      </c>
      <c r="B912" s="10" t="s">
        <v>2787</v>
      </c>
      <c r="C912" s="11" t="s">
        <v>166</v>
      </c>
      <c r="E912" s="8">
        <v>25400</v>
      </c>
      <c r="G912" s="6">
        <f t="shared" si="22"/>
        <v>25400</v>
      </c>
    </row>
    <row r="913" spans="1:8" hidden="1" x14ac:dyDescent="0.25">
      <c r="A913" s="17">
        <v>43237</v>
      </c>
      <c r="B913" s="10" t="s">
        <v>2787</v>
      </c>
      <c r="C913" s="11" t="s">
        <v>166</v>
      </c>
      <c r="E913" s="8">
        <v>16200</v>
      </c>
      <c r="G913" s="6">
        <f t="shared" si="22"/>
        <v>16200</v>
      </c>
    </row>
    <row r="914" spans="1:8" hidden="1" x14ac:dyDescent="0.25">
      <c r="A914" s="17">
        <v>43237</v>
      </c>
      <c r="B914" s="10" t="s">
        <v>2787</v>
      </c>
      <c r="C914" s="11" t="s">
        <v>166</v>
      </c>
      <c r="E914" s="8">
        <v>43110</v>
      </c>
      <c r="G914" s="6">
        <f t="shared" si="22"/>
        <v>43110</v>
      </c>
    </row>
    <row r="915" spans="1:8" hidden="1" x14ac:dyDescent="0.25">
      <c r="A915" s="17">
        <v>43237</v>
      </c>
      <c r="B915" s="10" t="s">
        <v>2787</v>
      </c>
      <c r="C915" s="11" t="s">
        <v>166</v>
      </c>
      <c r="E915" s="8">
        <v>16146</v>
      </c>
      <c r="G915" s="6">
        <f t="shared" si="22"/>
        <v>16146</v>
      </c>
    </row>
    <row r="916" spans="1:8" hidden="1" x14ac:dyDescent="0.25">
      <c r="A916" s="17">
        <v>43237</v>
      </c>
      <c r="B916" s="10" t="s">
        <v>2787</v>
      </c>
      <c r="C916" s="11" t="s">
        <v>166</v>
      </c>
      <c r="E916" s="8">
        <v>107658</v>
      </c>
      <c r="G916" s="6">
        <f t="shared" si="22"/>
        <v>107658</v>
      </c>
    </row>
    <row r="917" spans="1:8" hidden="1" x14ac:dyDescent="0.25">
      <c r="A917" s="17">
        <v>43248</v>
      </c>
      <c r="B917" s="10" t="s">
        <v>2787</v>
      </c>
      <c r="C917" s="11" t="s">
        <v>166</v>
      </c>
      <c r="F917" s="9">
        <v>500000</v>
      </c>
      <c r="G917" s="6">
        <f t="shared" si="22"/>
        <v>-500000</v>
      </c>
      <c r="H917" s="31" t="s">
        <v>3507</v>
      </c>
    </row>
    <row r="918" spans="1:8" hidden="1" x14ac:dyDescent="0.25">
      <c r="A918" s="17">
        <v>43248</v>
      </c>
      <c r="B918" s="10" t="s">
        <v>1400</v>
      </c>
      <c r="C918" s="11" t="s">
        <v>1815</v>
      </c>
      <c r="F918" s="9">
        <v>500000</v>
      </c>
      <c r="G918" s="6">
        <f t="shared" si="22"/>
        <v>-500000</v>
      </c>
      <c r="H918" s="31" t="s">
        <v>3508</v>
      </c>
    </row>
    <row r="919" spans="1:8" hidden="1" x14ac:dyDescent="0.25">
      <c r="A919" s="17">
        <v>43236</v>
      </c>
      <c r="B919" s="10" t="s">
        <v>2787</v>
      </c>
      <c r="C919" s="11" t="s">
        <v>161</v>
      </c>
      <c r="E919" s="8">
        <v>48233</v>
      </c>
      <c r="G919" s="6">
        <f t="shared" si="22"/>
        <v>48233</v>
      </c>
    </row>
    <row r="920" spans="1:8" hidden="1" x14ac:dyDescent="0.25">
      <c r="A920" s="17">
        <v>43242</v>
      </c>
      <c r="B920" s="10" t="s">
        <v>2787</v>
      </c>
      <c r="C920" s="11" t="s">
        <v>161</v>
      </c>
      <c r="E920" s="8">
        <v>491814</v>
      </c>
      <c r="G920" s="6">
        <f t="shared" si="22"/>
        <v>491814</v>
      </c>
    </row>
    <row r="921" spans="1:8" hidden="1" x14ac:dyDescent="0.25">
      <c r="A921" s="17">
        <v>43249</v>
      </c>
      <c r="B921" s="10" t="s">
        <v>2787</v>
      </c>
      <c r="C921" s="11" t="s">
        <v>166</v>
      </c>
      <c r="E921" s="8">
        <v>69780</v>
      </c>
      <c r="G921" s="6">
        <f t="shared" si="22"/>
        <v>69780</v>
      </c>
    </row>
    <row r="922" spans="1:8" hidden="1" x14ac:dyDescent="0.25">
      <c r="A922" s="17">
        <v>43244</v>
      </c>
      <c r="B922" s="10" t="s">
        <v>2652</v>
      </c>
      <c r="C922" s="11" t="s">
        <v>1803</v>
      </c>
      <c r="E922" s="8">
        <v>4157</v>
      </c>
      <c r="G922" s="6">
        <f t="shared" si="22"/>
        <v>4157</v>
      </c>
    </row>
    <row r="923" spans="1:8" hidden="1" x14ac:dyDescent="0.25">
      <c r="A923" s="17">
        <v>43244</v>
      </c>
      <c r="B923" s="10" t="s">
        <v>2652</v>
      </c>
      <c r="C923" s="11" t="s">
        <v>1803</v>
      </c>
      <c r="E923" s="8">
        <v>121725</v>
      </c>
      <c r="G923" s="6">
        <f t="shared" si="22"/>
        <v>121725</v>
      </c>
    </row>
    <row r="924" spans="1:8" hidden="1" x14ac:dyDescent="0.25">
      <c r="A924" s="17">
        <v>43244</v>
      </c>
      <c r="B924" s="10" t="s">
        <v>1400</v>
      </c>
      <c r="C924" s="11" t="s">
        <v>1803</v>
      </c>
      <c r="E924" s="8">
        <v>2400</v>
      </c>
      <c r="G924" s="6">
        <f t="shared" si="22"/>
        <v>2400</v>
      </c>
    </row>
    <row r="925" spans="1:8" hidden="1" x14ac:dyDescent="0.25">
      <c r="A925" s="17">
        <v>43244</v>
      </c>
      <c r="B925" s="10" t="s">
        <v>1400</v>
      </c>
      <c r="C925" s="11" t="s">
        <v>1803</v>
      </c>
      <c r="E925" s="8">
        <v>604</v>
      </c>
      <c r="G925" s="6">
        <f t="shared" si="22"/>
        <v>604</v>
      </c>
    </row>
    <row r="926" spans="1:8" hidden="1" x14ac:dyDescent="0.25">
      <c r="A926" s="17">
        <v>43244</v>
      </c>
      <c r="B926" s="10" t="s">
        <v>2787</v>
      </c>
      <c r="C926" s="11" t="s">
        <v>180</v>
      </c>
      <c r="E926" s="8">
        <v>53120</v>
      </c>
      <c r="G926" s="6">
        <f t="shared" si="22"/>
        <v>53120</v>
      </c>
    </row>
    <row r="927" spans="1:8" hidden="1" x14ac:dyDescent="0.25">
      <c r="A927" s="17">
        <v>43244</v>
      </c>
      <c r="B927" s="10" t="s">
        <v>2787</v>
      </c>
      <c r="C927" s="11" t="s">
        <v>180</v>
      </c>
      <c r="E927" s="8">
        <v>4800</v>
      </c>
      <c r="G927" s="6">
        <f t="shared" si="22"/>
        <v>4800</v>
      </c>
    </row>
    <row r="928" spans="1:8" hidden="1" x14ac:dyDescent="0.25">
      <c r="A928" s="17">
        <v>43244</v>
      </c>
      <c r="B928" s="10" t="s">
        <v>2787</v>
      </c>
      <c r="C928" s="11" t="s">
        <v>180</v>
      </c>
      <c r="E928" s="8">
        <v>137800</v>
      </c>
      <c r="G928" s="6">
        <f t="shared" si="22"/>
        <v>137800</v>
      </c>
    </row>
    <row r="929" spans="1:8" hidden="1" x14ac:dyDescent="0.25">
      <c r="A929" s="17">
        <v>43258</v>
      </c>
      <c r="B929" s="10" t="s">
        <v>1400</v>
      </c>
      <c r="C929" s="11" t="s">
        <v>164</v>
      </c>
      <c r="F929" s="9">
        <v>100000</v>
      </c>
      <c r="G929" s="6">
        <f t="shared" si="22"/>
        <v>-100000</v>
      </c>
      <c r="H929" s="31" t="s">
        <v>3531</v>
      </c>
    </row>
    <row r="930" spans="1:8" hidden="1" x14ac:dyDescent="0.25"/>
    <row r="931" spans="1:8" hidden="1" x14ac:dyDescent="0.25">
      <c r="A931" s="17">
        <v>43258</v>
      </c>
      <c r="B931" s="10" t="s">
        <v>1400</v>
      </c>
      <c r="C931" s="11" t="s">
        <v>169</v>
      </c>
      <c r="F931" s="9">
        <v>150000</v>
      </c>
      <c r="G931" s="6">
        <f t="shared" si="22"/>
        <v>-150000</v>
      </c>
      <c r="H931" s="31" t="s">
        <v>3532</v>
      </c>
    </row>
    <row r="932" spans="1:8" hidden="1" x14ac:dyDescent="0.25">
      <c r="A932" s="17">
        <v>43258</v>
      </c>
      <c r="B932" s="10" t="s">
        <v>1400</v>
      </c>
      <c r="C932" s="11" t="s">
        <v>1803</v>
      </c>
      <c r="F932" s="9">
        <v>200000</v>
      </c>
      <c r="G932" s="6">
        <f t="shared" si="22"/>
        <v>-200000</v>
      </c>
      <c r="H932" s="78" t="s">
        <v>3533</v>
      </c>
    </row>
    <row r="933" spans="1:8" hidden="1" x14ac:dyDescent="0.25">
      <c r="A933" s="17">
        <v>43258</v>
      </c>
      <c r="B933" s="10" t="s">
        <v>2787</v>
      </c>
      <c r="C933" s="11" t="s">
        <v>180</v>
      </c>
      <c r="E933" s="8">
        <v>73420</v>
      </c>
      <c r="G933" s="6">
        <f t="shared" si="22"/>
        <v>73420</v>
      </c>
    </row>
    <row r="934" spans="1:8" hidden="1" x14ac:dyDescent="0.25">
      <c r="A934" s="17">
        <v>43258</v>
      </c>
      <c r="B934" s="10" t="s">
        <v>3401</v>
      </c>
      <c r="C934" s="11" t="s">
        <v>180</v>
      </c>
      <c r="E934" s="8">
        <v>25920</v>
      </c>
      <c r="G934" s="6">
        <f t="shared" si="22"/>
        <v>25920</v>
      </c>
    </row>
    <row r="935" spans="1:8" hidden="1" x14ac:dyDescent="0.25">
      <c r="A935" s="17">
        <v>43258</v>
      </c>
      <c r="B935" s="10" t="s">
        <v>2787</v>
      </c>
      <c r="C935" s="11" t="s">
        <v>180</v>
      </c>
      <c r="E935" s="8">
        <v>41660</v>
      </c>
      <c r="G935" s="6">
        <f t="shared" si="22"/>
        <v>41660</v>
      </c>
    </row>
    <row r="936" spans="1:8" hidden="1" x14ac:dyDescent="0.25">
      <c r="A936" s="17">
        <v>43258</v>
      </c>
      <c r="B936" s="10" t="s">
        <v>2787</v>
      </c>
      <c r="C936" s="11" t="s">
        <v>180</v>
      </c>
      <c r="E936" s="8">
        <v>43800</v>
      </c>
      <c r="G936" s="6">
        <f t="shared" si="22"/>
        <v>43800</v>
      </c>
    </row>
    <row r="937" spans="1:8" hidden="1" x14ac:dyDescent="0.25">
      <c r="A937" s="17">
        <v>43273</v>
      </c>
      <c r="B937" s="10" t="s">
        <v>2787</v>
      </c>
      <c r="C937" s="11" t="s">
        <v>180</v>
      </c>
      <c r="E937" s="8">
        <v>22830</v>
      </c>
      <c r="G937" s="6">
        <f t="shared" si="22"/>
        <v>22830</v>
      </c>
    </row>
    <row r="938" spans="1:8" hidden="1" x14ac:dyDescent="0.25">
      <c r="A938" s="17">
        <v>43208</v>
      </c>
      <c r="B938" s="10" t="s">
        <v>1400</v>
      </c>
      <c r="C938" s="11" t="s">
        <v>1815</v>
      </c>
      <c r="E938" s="8">
        <v>35380</v>
      </c>
      <c r="G938" s="6">
        <f t="shared" si="22"/>
        <v>35380</v>
      </c>
    </row>
    <row r="939" spans="1:8" hidden="1" x14ac:dyDescent="0.25">
      <c r="A939" s="17">
        <v>43259</v>
      </c>
      <c r="B939" s="10" t="s">
        <v>40</v>
      </c>
      <c r="C939" s="11" t="s">
        <v>164</v>
      </c>
      <c r="E939" s="8">
        <v>1064</v>
      </c>
      <c r="G939" s="6">
        <f t="shared" si="22"/>
        <v>1064</v>
      </c>
    </row>
    <row r="940" spans="1:8" hidden="1" x14ac:dyDescent="0.25">
      <c r="A940" s="17">
        <v>43260</v>
      </c>
      <c r="B940" s="10" t="s">
        <v>2787</v>
      </c>
      <c r="C940" s="11" t="s">
        <v>180</v>
      </c>
      <c r="F940" s="9">
        <v>250000</v>
      </c>
      <c r="G940" s="6">
        <f t="shared" si="22"/>
        <v>-250000</v>
      </c>
      <c r="H940" s="78" t="s">
        <v>3720</v>
      </c>
    </row>
    <row r="941" spans="1:8" hidden="1" x14ac:dyDescent="0.25">
      <c r="A941" s="17">
        <v>43272</v>
      </c>
      <c r="B941" s="10" t="s">
        <v>2787</v>
      </c>
      <c r="C941" s="11" t="s">
        <v>169</v>
      </c>
      <c r="E941" s="8">
        <v>1770</v>
      </c>
      <c r="G941" s="6">
        <f t="shared" si="22"/>
        <v>1770</v>
      </c>
    </row>
    <row r="942" spans="1:8" hidden="1" x14ac:dyDescent="0.25">
      <c r="A942" s="17">
        <v>43272</v>
      </c>
      <c r="B942" s="10" t="s">
        <v>1400</v>
      </c>
      <c r="C942" s="11" t="s">
        <v>1815</v>
      </c>
      <c r="E942" s="8">
        <v>321208</v>
      </c>
      <c r="G942" s="6">
        <f t="shared" si="22"/>
        <v>321208</v>
      </c>
    </row>
    <row r="943" spans="1:8" hidden="1" x14ac:dyDescent="0.25">
      <c r="A943" s="17">
        <v>43272</v>
      </c>
      <c r="B943" s="10" t="s">
        <v>1400</v>
      </c>
      <c r="C943" s="11" t="s">
        <v>1815</v>
      </c>
      <c r="E943" s="8">
        <v>6808</v>
      </c>
      <c r="G943" s="6">
        <f t="shared" si="22"/>
        <v>6808</v>
      </c>
    </row>
    <row r="944" spans="1:8" hidden="1" x14ac:dyDescent="0.25">
      <c r="A944" s="17">
        <v>43272</v>
      </c>
      <c r="B944" s="10" t="s">
        <v>40</v>
      </c>
      <c r="C944" s="11" t="s">
        <v>164</v>
      </c>
      <c r="E944" s="8">
        <v>679</v>
      </c>
      <c r="G944" s="6">
        <f t="shared" si="22"/>
        <v>679</v>
      </c>
    </row>
    <row r="945" spans="1:8" hidden="1" x14ac:dyDescent="0.25">
      <c r="A945" s="17">
        <v>43280</v>
      </c>
      <c r="B945" s="10" t="s">
        <v>2787</v>
      </c>
      <c r="C945" s="11" t="s">
        <v>161</v>
      </c>
      <c r="F945" s="9">
        <v>300000</v>
      </c>
      <c r="G945" s="6">
        <f t="shared" si="22"/>
        <v>-300000</v>
      </c>
      <c r="H945" s="78" t="s">
        <v>3657</v>
      </c>
    </row>
    <row r="946" spans="1:8" ht="31.5" hidden="1" x14ac:dyDescent="0.25">
      <c r="A946" s="17">
        <v>43287</v>
      </c>
      <c r="B946" s="10" t="s">
        <v>2787</v>
      </c>
      <c r="C946" s="11" t="s">
        <v>166</v>
      </c>
      <c r="F946" s="9">
        <v>350000</v>
      </c>
      <c r="G946" s="6">
        <f t="shared" si="22"/>
        <v>-350000</v>
      </c>
      <c r="H946" s="269" t="s">
        <v>3665</v>
      </c>
    </row>
    <row r="947" spans="1:8" hidden="1" x14ac:dyDescent="0.25">
      <c r="A947" s="17">
        <v>43287</v>
      </c>
      <c r="B947" s="10" t="s">
        <v>1400</v>
      </c>
      <c r="C947" s="11" t="s">
        <v>166</v>
      </c>
      <c r="F947" s="9">
        <v>350000</v>
      </c>
      <c r="G947" s="6">
        <f t="shared" si="22"/>
        <v>-350000</v>
      </c>
      <c r="H947" s="270"/>
    </row>
    <row r="948" spans="1:8" hidden="1" x14ac:dyDescent="0.25">
      <c r="A948" s="17">
        <v>43300</v>
      </c>
      <c r="B948" s="10" t="s">
        <v>1400</v>
      </c>
      <c r="C948" s="11" t="s">
        <v>1815</v>
      </c>
      <c r="E948" s="8">
        <v>395408</v>
      </c>
      <c r="G948" s="6">
        <f t="shared" si="22"/>
        <v>395408</v>
      </c>
    </row>
    <row r="949" spans="1:8" hidden="1" x14ac:dyDescent="0.25">
      <c r="A949" s="17">
        <v>43300</v>
      </c>
      <c r="B949" s="10" t="s">
        <v>2652</v>
      </c>
      <c r="C949" s="11" t="s">
        <v>1803</v>
      </c>
      <c r="E949" s="8">
        <v>71751</v>
      </c>
      <c r="G949" s="6">
        <f t="shared" si="22"/>
        <v>71751</v>
      </c>
    </row>
    <row r="950" spans="1:8" hidden="1" x14ac:dyDescent="0.25">
      <c r="A950" s="17">
        <v>43300</v>
      </c>
      <c r="B950" s="10" t="s">
        <v>2652</v>
      </c>
      <c r="C950" s="11" t="s">
        <v>1803</v>
      </c>
      <c r="E950" s="8">
        <v>33292</v>
      </c>
      <c r="G950" s="6">
        <f t="shared" si="22"/>
        <v>33292</v>
      </c>
    </row>
    <row r="951" spans="1:8" hidden="1" x14ac:dyDescent="0.25">
      <c r="A951" s="17">
        <v>43300</v>
      </c>
      <c r="B951" s="10" t="s">
        <v>2652</v>
      </c>
      <c r="C951" s="11" t="s">
        <v>1803</v>
      </c>
      <c r="E951" s="8">
        <v>592361</v>
      </c>
      <c r="G951" s="6">
        <f t="shared" si="22"/>
        <v>592361</v>
      </c>
    </row>
    <row r="952" spans="1:8" hidden="1" x14ac:dyDescent="0.25">
      <c r="A952" s="17">
        <v>43300</v>
      </c>
      <c r="B952" s="10" t="s">
        <v>1400</v>
      </c>
      <c r="C952" s="11" t="s">
        <v>1803</v>
      </c>
      <c r="E952" s="8">
        <v>8095</v>
      </c>
      <c r="G952" s="6">
        <f t="shared" si="22"/>
        <v>8095</v>
      </c>
    </row>
    <row r="953" spans="1:8" hidden="1" x14ac:dyDescent="0.25">
      <c r="A953" s="17">
        <v>43300</v>
      </c>
      <c r="B953" s="10" t="s">
        <v>1400</v>
      </c>
      <c r="C953" s="11" t="s">
        <v>1803</v>
      </c>
      <c r="E953" s="8">
        <v>3296</v>
      </c>
      <c r="G953" s="6">
        <f t="shared" si="22"/>
        <v>3296</v>
      </c>
    </row>
    <row r="954" spans="1:8" hidden="1" x14ac:dyDescent="0.25">
      <c r="A954" s="17">
        <v>43300</v>
      </c>
      <c r="B954" s="10" t="s">
        <v>2787</v>
      </c>
      <c r="C954" s="11" t="s">
        <v>166</v>
      </c>
      <c r="E954" s="8">
        <v>8000</v>
      </c>
      <c r="G954" s="6">
        <f t="shared" si="22"/>
        <v>8000</v>
      </c>
    </row>
    <row r="955" spans="1:8" hidden="1" x14ac:dyDescent="0.25">
      <c r="A955" s="17">
        <v>43300</v>
      </c>
      <c r="B955" s="10" t="s">
        <v>2787</v>
      </c>
      <c r="C955" s="11" t="s">
        <v>166</v>
      </c>
      <c r="E955" s="8">
        <v>9100</v>
      </c>
      <c r="G955" s="6">
        <f t="shared" si="22"/>
        <v>9100</v>
      </c>
    </row>
    <row r="956" spans="1:8" hidden="1" x14ac:dyDescent="0.25">
      <c r="A956" s="17">
        <v>43300</v>
      </c>
      <c r="B956" s="10" t="s">
        <v>2787</v>
      </c>
      <c r="C956" s="11" t="s">
        <v>166</v>
      </c>
      <c r="E956" s="8">
        <v>9000</v>
      </c>
      <c r="G956" s="6">
        <f t="shared" si="22"/>
        <v>9000</v>
      </c>
    </row>
    <row r="957" spans="1:8" hidden="1" x14ac:dyDescent="0.25">
      <c r="A957" s="17">
        <v>43300</v>
      </c>
      <c r="B957" s="10" t="s">
        <v>2787</v>
      </c>
      <c r="C957" s="11" t="s">
        <v>166</v>
      </c>
      <c r="E957" s="8">
        <v>4450</v>
      </c>
      <c r="G957" s="6">
        <f t="shared" si="22"/>
        <v>4450</v>
      </c>
    </row>
    <row r="958" spans="1:8" hidden="1" x14ac:dyDescent="0.25">
      <c r="A958" s="17">
        <v>43300</v>
      </c>
      <c r="B958" s="10" t="s">
        <v>1400</v>
      </c>
      <c r="C958" s="11" t="s">
        <v>166</v>
      </c>
      <c r="E958" s="8">
        <v>110000</v>
      </c>
      <c r="G958" s="6">
        <f t="shared" si="22"/>
        <v>110000</v>
      </c>
    </row>
    <row r="959" spans="1:8" hidden="1" x14ac:dyDescent="0.25">
      <c r="A959" s="17">
        <v>43315</v>
      </c>
      <c r="B959" s="10" t="s">
        <v>2652</v>
      </c>
      <c r="C959" s="11" t="s">
        <v>1803</v>
      </c>
      <c r="F959" s="9">
        <f>SUM((1500000-1500000*2%))</f>
        <v>1470000</v>
      </c>
      <c r="G959" s="6">
        <f t="shared" si="22"/>
        <v>-1470000</v>
      </c>
      <c r="H959" s="31" t="s">
        <v>3719</v>
      </c>
    </row>
    <row r="960" spans="1:8" hidden="1" x14ac:dyDescent="0.25">
      <c r="A960" s="17">
        <v>43304</v>
      </c>
      <c r="B960" s="10" t="s">
        <v>2652</v>
      </c>
      <c r="C960" s="11" t="s">
        <v>1803</v>
      </c>
      <c r="E960" s="8">
        <v>1665915</v>
      </c>
      <c r="G960" s="6">
        <f t="shared" si="22"/>
        <v>1665915</v>
      </c>
    </row>
    <row r="961" spans="1:8" hidden="1" x14ac:dyDescent="0.25">
      <c r="A961" s="17">
        <v>43313</v>
      </c>
      <c r="B961" s="10" t="s">
        <v>1400</v>
      </c>
      <c r="C961" s="11" t="s">
        <v>1815</v>
      </c>
      <c r="E961" s="8">
        <v>705608</v>
      </c>
      <c r="G961" s="6">
        <f t="shared" si="22"/>
        <v>705608</v>
      </c>
    </row>
    <row r="962" spans="1:8" hidden="1" x14ac:dyDescent="0.25">
      <c r="A962" s="17">
        <v>43313</v>
      </c>
      <c r="B962" s="10" t="s">
        <v>2787</v>
      </c>
      <c r="C962" s="11" t="s">
        <v>180</v>
      </c>
      <c r="E962" s="8">
        <v>7400</v>
      </c>
      <c r="G962" s="6">
        <f t="shared" si="22"/>
        <v>7400</v>
      </c>
    </row>
    <row r="963" spans="1:8" hidden="1" x14ac:dyDescent="0.25">
      <c r="A963" s="17">
        <v>43307</v>
      </c>
      <c r="B963" s="10" t="s">
        <v>2787</v>
      </c>
      <c r="C963" s="11" t="s">
        <v>180</v>
      </c>
      <c r="E963" s="8">
        <v>6000</v>
      </c>
      <c r="G963" s="6">
        <f t="shared" si="22"/>
        <v>6000</v>
      </c>
    </row>
    <row r="964" spans="1:8" hidden="1" x14ac:dyDescent="0.25">
      <c r="A964" s="17">
        <v>43305</v>
      </c>
      <c r="B964" s="10" t="s">
        <v>2271</v>
      </c>
      <c r="C964" s="11" t="s">
        <v>166</v>
      </c>
      <c r="E964" s="8">
        <v>8600</v>
      </c>
      <c r="G964" s="6">
        <f t="shared" ref="G964:G1007" si="23">E964-F964</f>
        <v>8600</v>
      </c>
    </row>
    <row r="965" spans="1:8" hidden="1" x14ac:dyDescent="0.25">
      <c r="A965" s="17">
        <v>43305</v>
      </c>
      <c r="B965" s="10" t="s">
        <v>2787</v>
      </c>
      <c r="C965" s="11" t="s">
        <v>166</v>
      </c>
      <c r="E965" s="8">
        <v>8600</v>
      </c>
      <c r="G965" s="6">
        <f t="shared" si="23"/>
        <v>8600</v>
      </c>
    </row>
    <row r="966" spans="1:8" hidden="1" x14ac:dyDescent="0.25">
      <c r="A966" s="17">
        <v>43315</v>
      </c>
      <c r="B966" s="10" t="s">
        <v>1400</v>
      </c>
      <c r="C966" s="11" t="s">
        <v>1815</v>
      </c>
      <c r="E966" s="8">
        <v>25550</v>
      </c>
      <c r="G966" s="6">
        <f t="shared" si="23"/>
        <v>25550</v>
      </c>
      <c r="H966" s="128"/>
    </row>
    <row r="967" spans="1:8" hidden="1" x14ac:dyDescent="0.25">
      <c r="A967" s="17">
        <v>43290</v>
      </c>
      <c r="B967" s="10" t="s">
        <v>1400</v>
      </c>
      <c r="C967" s="11" t="s">
        <v>1803</v>
      </c>
      <c r="E967" s="8">
        <v>1800</v>
      </c>
      <c r="G967" s="6">
        <f t="shared" si="23"/>
        <v>1800</v>
      </c>
    </row>
    <row r="968" spans="1:8" hidden="1" x14ac:dyDescent="0.25">
      <c r="A968" s="17">
        <v>43290</v>
      </c>
      <c r="B968" s="10" t="s">
        <v>2652</v>
      </c>
      <c r="C968" s="11" t="s">
        <v>1803</v>
      </c>
      <c r="E968" s="8">
        <v>245053</v>
      </c>
      <c r="G968" s="6">
        <f t="shared" si="23"/>
        <v>245053</v>
      </c>
    </row>
    <row r="969" spans="1:8" hidden="1" x14ac:dyDescent="0.25">
      <c r="A969" s="17">
        <v>43290</v>
      </c>
      <c r="B969" s="10" t="s">
        <v>2652</v>
      </c>
      <c r="C969" s="11" t="s">
        <v>1803</v>
      </c>
      <c r="E969" s="8">
        <v>59832</v>
      </c>
      <c r="G969" s="6">
        <f t="shared" si="23"/>
        <v>59832</v>
      </c>
    </row>
    <row r="970" spans="1:8" hidden="1" x14ac:dyDescent="0.25">
      <c r="A970" s="17">
        <v>43290</v>
      </c>
      <c r="B970" s="10" t="s">
        <v>1400</v>
      </c>
      <c r="C970" s="11" t="s">
        <v>1803</v>
      </c>
      <c r="E970" s="8">
        <v>15245</v>
      </c>
      <c r="G970" s="6">
        <f t="shared" si="23"/>
        <v>15245</v>
      </c>
    </row>
    <row r="971" spans="1:8" hidden="1" x14ac:dyDescent="0.25">
      <c r="A971" s="17">
        <v>43290</v>
      </c>
      <c r="B971" s="10" t="s">
        <v>1400</v>
      </c>
      <c r="C971" s="11" t="s">
        <v>1803</v>
      </c>
      <c r="E971" s="8">
        <v>7042</v>
      </c>
      <c r="G971" s="6">
        <f t="shared" si="23"/>
        <v>7042</v>
      </c>
    </row>
    <row r="972" spans="1:8" hidden="1" x14ac:dyDescent="0.25">
      <c r="A972" s="17">
        <v>43290</v>
      </c>
      <c r="B972" s="10" t="s">
        <v>1400</v>
      </c>
      <c r="C972" s="11" t="s">
        <v>1803</v>
      </c>
      <c r="E972" s="8">
        <v>82600</v>
      </c>
      <c r="G972" s="6">
        <f t="shared" si="23"/>
        <v>82600</v>
      </c>
    </row>
    <row r="973" spans="1:8" hidden="1" x14ac:dyDescent="0.25">
      <c r="A973" s="17">
        <v>43290</v>
      </c>
      <c r="B973" s="10" t="s">
        <v>2652</v>
      </c>
      <c r="C973" s="11" t="s">
        <v>1803</v>
      </c>
      <c r="E973" s="8">
        <v>17826</v>
      </c>
      <c r="G973" s="6">
        <f t="shared" si="23"/>
        <v>17826</v>
      </c>
    </row>
    <row r="974" spans="1:8" hidden="1" x14ac:dyDescent="0.25">
      <c r="A974" s="17">
        <v>43290</v>
      </c>
      <c r="B974" s="10" t="s">
        <v>1400</v>
      </c>
      <c r="C974" s="11" t="s">
        <v>1803</v>
      </c>
      <c r="E974" s="8">
        <v>6680</v>
      </c>
      <c r="G974" s="6">
        <f t="shared" si="23"/>
        <v>6680</v>
      </c>
    </row>
    <row r="975" spans="1:8" hidden="1" x14ac:dyDescent="0.25">
      <c r="A975" s="17">
        <v>43290</v>
      </c>
      <c r="B975" s="10" t="s">
        <v>1400</v>
      </c>
      <c r="C975" s="11" t="s">
        <v>1803</v>
      </c>
      <c r="E975" s="8">
        <v>1600</v>
      </c>
      <c r="G975" s="6">
        <f t="shared" si="23"/>
        <v>1600</v>
      </c>
    </row>
    <row r="976" spans="1:8" hidden="1" x14ac:dyDescent="0.25">
      <c r="A976" s="17">
        <v>43307</v>
      </c>
      <c r="B976" s="21" t="s">
        <v>11</v>
      </c>
      <c r="C976" s="11" t="s">
        <v>164</v>
      </c>
      <c r="E976" s="8">
        <v>5815</v>
      </c>
      <c r="G976" s="6">
        <f t="shared" si="23"/>
        <v>5815</v>
      </c>
    </row>
    <row r="977" spans="1:8" hidden="1" x14ac:dyDescent="0.25">
      <c r="A977" s="17">
        <v>43307</v>
      </c>
      <c r="B977" s="51" t="s">
        <v>3733</v>
      </c>
      <c r="C977" s="11" t="s">
        <v>166</v>
      </c>
      <c r="E977" s="8">
        <v>4300</v>
      </c>
      <c r="G977" s="6">
        <f t="shared" si="23"/>
        <v>4300</v>
      </c>
    </row>
    <row r="978" spans="1:8" hidden="1" x14ac:dyDescent="0.25">
      <c r="A978" s="17">
        <v>43307</v>
      </c>
      <c r="B978" s="51" t="s">
        <v>3733</v>
      </c>
      <c r="C978" s="11" t="s">
        <v>166</v>
      </c>
      <c r="E978" s="8">
        <v>121656</v>
      </c>
      <c r="G978" s="6">
        <f t="shared" si="23"/>
        <v>121656</v>
      </c>
    </row>
    <row r="979" spans="1:8" hidden="1" x14ac:dyDescent="0.25">
      <c r="A979" s="17">
        <v>43307</v>
      </c>
      <c r="B979" s="51" t="s">
        <v>3733</v>
      </c>
      <c r="C979" s="11" t="s">
        <v>166</v>
      </c>
      <c r="E979" s="8">
        <v>4300</v>
      </c>
      <c r="G979" s="6">
        <f t="shared" si="23"/>
        <v>4300</v>
      </c>
    </row>
    <row r="980" spans="1:8" hidden="1" x14ac:dyDescent="0.25">
      <c r="A980" s="17">
        <v>43328</v>
      </c>
      <c r="B980" s="51" t="s">
        <v>3733</v>
      </c>
      <c r="C980" s="11" t="s">
        <v>166</v>
      </c>
      <c r="E980" s="8">
        <v>7660</v>
      </c>
      <c r="G980" s="6">
        <f t="shared" si="23"/>
        <v>7660</v>
      </c>
    </row>
    <row r="981" spans="1:8" hidden="1" x14ac:dyDescent="0.25">
      <c r="A981" s="17">
        <v>43328</v>
      </c>
      <c r="B981" s="51" t="s">
        <v>1400</v>
      </c>
      <c r="C981" s="11" t="s">
        <v>166</v>
      </c>
      <c r="E981" s="8">
        <v>44000</v>
      </c>
      <c r="G981" s="6">
        <f t="shared" si="23"/>
        <v>44000</v>
      </c>
    </row>
    <row r="982" spans="1:8" hidden="1" x14ac:dyDescent="0.25">
      <c r="A982" s="17">
        <v>43328</v>
      </c>
      <c r="B982" s="41" t="s">
        <v>3622</v>
      </c>
      <c r="C982" s="11" t="s">
        <v>166</v>
      </c>
      <c r="E982" s="8">
        <v>59200</v>
      </c>
      <c r="G982" s="6">
        <f t="shared" si="23"/>
        <v>59200</v>
      </c>
    </row>
    <row r="983" spans="1:8" hidden="1" x14ac:dyDescent="0.25">
      <c r="A983" s="17">
        <v>43328</v>
      </c>
      <c r="B983" s="41" t="s">
        <v>3622</v>
      </c>
      <c r="C983" s="11" t="s">
        <v>166</v>
      </c>
      <c r="E983" s="8">
        <v>59200</v>
      </c>
      <c r="G983" s="6">
        <f t="shared" si="23"/>
        <v>59200</v>
      </c>
    </row>
    <row r="984" spans="1:8" hidden="1" x14ac:dyDescent="0.25">
      <c r="A984" s="56">
        <v>43322</v>
      </c>
      <c r="B984" s="10" t="s">
        <v>1400</v>
      </c>
      <c r="C984" s="11" t="s">
        <v>166</v>
      </c>
      <c r="F984" s="9">
        <v>212538</v>
      </c>
      <c r="G984" s="6">
        <f t="shared" si="23"/>
        <v>-212538</v>
      </c>
      <c r="H984" s="78"/>
    </row>
    <row r="985" spans="1:8" hidden="1" x14ac:dyDescent="0.25">
      <c r="A985" s="56">
        <v>43322</v>
      </c>
      <c r="B985" s="10" t="s">
        <v>2271</v>
      </c>
      <c r="C985" s="11" t="s">
        <v>166</v>
      </c>
      <c r="F985" s="9">
        <v>8600</v>
      </c>
      <c r="G985" s="6">
        <f t="shared" si="23"/>
        <v>-8600</v>
      </c>
      <c r="H985" s="79" t="s">
        <v>3745</v>
      </c>
    </row>
    <row r="986" spans="1:8" hidden="1" x14ac:dyDescent="0.25">
      <c r="A986" s="56">
        <v>43322</v>
      </c>
      <c r="B986" s="10" t="s">
        <v>2787</v>
      </c>
      <c r="C986" s="11" t="s">
        <v>166</v>
      </c>
      <c r="F986" s="9">
        <v>118971</v>
      </c>
      <c r="G986" s="6">
        <f t="shared" si="23"/>
        <v>-118971</v>
      </c>
      <c r="H986" s="80"/>
    </row>
    <row r="987" spans="1:8" hidden="1" x14ac:dyDescent="0.25">
      <c r="A987" s="56">
        <v>43320</v>
      </c>
      <c r="B987" s="10" t="s">
        <v>1400</v>
      </c>
      <c r="C987" s="11" t="s">
        <v>1815</v>
      </c>
      <c r="E987" s="8">
        <v>282988</v>
      </c>
      <c r="G987" s="6">
        <f t="shared" si="23"/>
        <v>282988</v>
      </c>
    </row>
    <row r="988" spans="1:8" hidden="1" x14ac:dyDescent="0.25">
      <c r="A988" s="266">
        <v>43339</v>
      </c>
      <c r="B988" s="10" t="s">
        <v>1400</v>
      </c>
      <c r="C988" s="11" t="s">
        <v>166</v>
      </c>
      <c r="E988" s="8">
        <v>55000</v>
      </c>
      <c r="G988" s="6">
        <f t="shared" si="23"/>
        <v>55000</v>
      </c>
    </row>
    <row r="989" spans="1:8" hidden="1" x14ac:dyDescent="0.25">
      <c r="A989" s="266">
        <v>43343</v>
      </c>
      <c r="B989" s="41" t="s">
        <v>3622</v>
      </c>
      <c r="C989" s="11" t="s">
        <v>166</v>
      </c>
      <c r="E989" s="8">
        <v>37000</v>
      </c>
      <c r="G989" s="6">
        <f t="shared" si="23"/>
        <v>37000</v>
      </c>
    </row>
    <row r="990" spans="1:8" hidden="1" x14ac:dyDescent="0.25">
      <c r="A990" s="266">
        <v>43343</v>
      </c>
      <c r="B990" s="10" t="s">
        <v>3733</v>
      </c>
      <c r="C990" s="11" t="s">
        <v>166</v>
      </c>
      <c r="E990" s="8">
        <v>6900</v>
      </c>
      <c r="G990" s="6">
        <f t="shared" si="23"/>
        <v>6900</v>
      </c>
    </row>
    <row r="991" spans="1:8" hidden="1" x14ac:dyDescent="0.25">
      <c r="A991" s="266">
        <v>43343</v>
      </c>
      <c r="B991" s="10" t="s">
        <v>1400</v>
      </c>
      <c r="C991" s="11" t="s">
        <v>166</v>
      </c>
      <c r="E991" s="8">
        <v>55000</v>
      </c>
      <c r="G991" s="6">
        <f t="shared" si="23"/>
        <v>55000</v>
      </c>
    </row>
    <row r="992" spans="1:8" hidden="1" x14ac:dyDescent="0.25">
      <c r="A992" s="266">
        <v>43343</v>
      </c>
      <c r="B992" s="41" t="s">
        <v>3622</v>
      </c>
      <c r="C992" s="11" t="s">
        <v>166</v>
      </c>
      <c r="E992" s="8">
        <v>59200</v>
      </c>
      <c r="G992" s="6">
        <f t="shared" si="23"/>
        <v>59200</v>
      </c>
    </row>
    <row r="993" spans="1:8" hidden="1" x14ac:dyDescent="0.25">
      <c r="A993" s="266">
        <v>43343</v>
      </c>
      <c r="B993" s="10" t="s">
        <v>1400</v>
      </c>
      <c r="C993" s="11" t="s">
        <v>1815</v>
      </c>
      <c r="E993" s="8">
        <v>43293</v>
      </c>
      <c r="G993" s="6">
        <f t="shared" si="23"/>
        <v>43293</v>
      </c>
    </row>
    <row r="994" spans="1:8" hidden="1" x14ac:dyDescent="0.25">
      <c r="A994" s="266">
        <v>43343</v>
      </c>
      <c r="B994" s="10" t="s">
        <v>1400</v>
      </c>
      <c r="C994" s="11" t="s">
        <v>1815</v>
      </c>
      <c r="E994" s="8">
        <v>299085</v>
      </c>
      <c r="G994" s="6">
        <f t="shared" si="23"/>
        <v>299085</v>
      </c>
    </row>
    <row r="995" spans="1:8" hidden="1" x14ac:dyDescent="0.25">
      <c r="A995" s="266">
        <v>43299</v>
      </c>
      <c r="B995" s="10" t="s">
        <v>1400</v>
      </c>
      <c r="C995" s="11" t="s">
        <v>1815</v>
      </c>
      <c r="F995" s="9">
        <v>500000</v>
      </c>
      <c r="G995" s="6">
        <f t="shared" si="23"/>
        <v>-500000</v>
      </c>
      <c r="H995" s="31" t="s">
        <v>3696</v>
      </c>
    </row>
    <row r="996" spans="1:8" hidden="1" x14ac:dyDescent="0.25">
      <c r="A996" s="266">
        <v>43342</v>
      </c>
      <c r="B996" s="10" t="s">
        <v>2652</v>
      </c>
      <c r="C996" s="11" t="s">
        <v>1803</v>
      </c>
      <c r="E996" s="8">
        <v>48818</v>
      </c>
      <c r="G996" s="6">
        <f t="shared" si="23"/>
        <v>48818</v>
      </c>
    </row>
    <row r="997" spans="1:8" hidden="1" x14ac:dyDescent="0.25">
      <c r="A997" s="266">
        <v>43342</v>
      </c>
      <c r="B997" s="10" t="s">
        <v>1400</v>
      </c>
      <c r="C997" s="11" t="s">
        <v>1803</v>
      </c>
      <c r="E997" s="8">
        <v>9880</v>
      </c>
      <c r="G997" s="6">
        <f t="shared" si="23"/>
        <v>9880</v>
      </c>
    </row>
    <row r="998" spans="1:8" hidden="1" x14ac:dyDescent="0.25">
      <c r="A998" s="266">
        <v>43342</v>
      </c>
      <c r="B998" s="10" t="s">
        <v>1400</v>
      </c>
      <c r="C998" s="11" t="s">
        <v>1803</v>
      </c>
      <c r="E998" s="8">
        <v>2472</v>
      </c>
      <c r="G998" s="6">
        <f t="shared" si="23"/>
        <v>2472</v>
      </c>
    </row>
    <row r="999" spans="1:8" hidden="1" x14ac:dyDescent="0.25">
      <c r="A999" s="266">
        <v>43342</v>
      </c>
      <c r="B999" s="10" t="s">
        <v>1400</v>
      </c>
      <c r="C999" s="11" t="s">
        <v>1803</v>
      </c>
      <c r="E999" s="8">
        <v>4320</v>
      </c>
      <c r="G999" s="6">
        <f t="shared" si="23"/>
        <v>4320</v>
      </c>
    </row>
    <row r="1000" spans="1:8" hidden="1" x14ac:dyDescent="0.25">
      <c r="A1000" s="266">
        <v>43342</v>
      </c>
      <c r="B1000" s="10" t="s">
        <v>2652</v>
      </c>
      <c r="C1000" s="11" t="s">
        <v>1803</v>
      </c>
      <c r="E1000" s="8">
        <v>25000</v>
      </c>
      <c r="G1000" s="6">
        <f t="shared" si="23"/>
        <v>25000</v>
      </c>
    </row>
    <row r="1001" spans="1:8" hidden="1" x14ac:dyDescent="0.25">
      <c r="A1001" s="266">
        <v>43351</v>
      </c>
      <c r="B1001" s="41" t="s">
        <v>3622</v>
      </c>
      <c r="C1001" s="11" t="s">
        <v>180</v>
      </c>
      <c r="E1001" s="8">
        <v>578880</v>
      </c>
      <c r="G1001" s="6">
        <f t="shared" si="23"/>
        <v>578880</v>
      </c>
    </row>
    <row r="1002" spans="1:8" hidden="1" x14ac:dyDescent="0.25">
      <c r="A1002" s="266">
        <v>43354</v>
      </c>
      <c r="B1002" s="10" t="s">
        <v>2933</v>
      </c>
      <c r="C1002" s="11" t="s">
        <v>180</v>
      </c>
      <c r="E1002" s="8">
        <v>1331000</v>
      </c>
      <c r="G1002" s="6">
        <f t="shared" si="23"/>
        <v>1331000</v>
      </c>
    </row>
    <row r="1003" spans="1:8" hidden="1" x14ac:dyDescent="0.25">
      <c r="A1003" s="266">
        <v>43351</v>
      </c>
      <c r="B1003" s="41" t="s">
        <v>3622</v>
      </c>
      <c r="C1003" s="11" t="s">
        <v>166</v>
      </c>
      <c r="E1003" s="8">
        <v>59200</v>
      </c>
      <c r="G1003" s="6">
        <f t="shared" si="23"/>
        <v>59200</v>
      </c>
    </row>
    <row r="1004" spans="1:8" hidden="1" x14ac:dyDescent="0.25">
      <c r="A1004" s="266">
        <v>43353</v>
      </c>
      <c r="B1004" s="10" t="s">
        <v>1400</v>
      </c>
      <c r="C1004" s="11" t="s">
        <v>1815</v>
      </c>
      <c r="E1004" s="8">
        <v>48186</v>
      </c>
      <c r="G1004" s="6">
        <f t="shared" si="23"/>
        <v>48186</v>
      </c>
    </row>
    <row r="1005" spans="1:8" hidden="1" x14ac:dyDescent="0.25">
      <c r="A1005" s="266">
        <v>43356</v>
      </c>
      <c r="B1005" s="10" t="s">
        <v>1400</v>
      </c>
      <c r="C1005" s="11" t="s">
        <v>180</v>
      </c>
      <c r="F1005" s="9">
        <v>20050</v>
      </c>
      <c r="G1005" s="6">
        <f t="shared" si="23"/>
        <v>-20050</v>
      </c>
      <c r="H1005" s="78"/>
    </row>
    <row r="1006" spans="1:8" hidden="1" x14ac:dyDescent="0.25">
      <c r="A1006" s="266">
        <v>43356</v>
      </c>
      <c r="B1006" s="10" t="s">
        <v>2227</v>
      </c>
      <c r="C1006" s="11" t="s">
        <v>180</v>
      </c>
      <c r="F1006" s="9">
        <v>22000</v>
      </c>
      <c r="G1006" s="6">
        <f t="shared" si="23"/>
        <v>-22000</v>
      </c>
      <c r="H1006" s="79"/>
    </row>
    <row r="1007" spans="1:8" hidden="1" x14ac:dyDescent="0.25">
      <c r="A1007" s="266">
        <v>43356</v>
      </c>
      <c r="B1007" s="10" t="s">
        <v>1397</v>
      </c>
      <c r="C1007" s="11" t="s">
        <v>180</v>
      </c>
      <c r="F1007" s="9">
        <v>104351</v>
      </c>
      <c r="G1007" s="6">
        <f t="shared" si="23"/>
        <v>-104351</v>
      </c>
      <c r="H1007" s="79"/>
    </row>
    <row r="1008" spans="1:8" hidden="1" x14ac:dyDescent="0.25">
      <c r="A1008" s="266">
        <v>43356</v>
      </c>
      <c r="B1008" s="10" t="s">
        <v>3401</v>
      </c>
      <c r="C1008" s="11" t="s">
        <v>180</v>
      </c>
      <c r="F1008" s="9">
        <v>25920</v>
      </c>
      <c r="G1008" s="6">
        <f t="shared" ref="G1008:G1092" si="24">E1008-F1008</f>
        <v>-25920</v>
      </c>
      <c r="H1008" s="79" t="s">
        <v>3894</v>
      </c>
    </row>
    <row r="1009" spans="1:8" hidden="1" x14ac:dyDescent="0.25">
      <c r="A1009" s="266">
        <v>43356</v>
      </c>
      <c r="B1009" s="10" t="s">
        <v>2787</v>
      </c>
      <c r="C1009" s="11" t="s">
        <v>180</v>
      </c>
      <c r="F1009" s="9">
        <v>107830</v>
      </c>
      <c r="G1009" s="6">
        <f t="shared" si="24"/>
        <v>-107830</v>
      </c>
      <c r="H1009" s="79"/>
    </row>
    <row r="1010" spans="1:8" hidden="1" x14ac:dyDescent="0.25">
      <c r="A1010" s="266">
        <v>43356</v>
      </c>
      <c r="B1010" s="41" t="s">
        <v>3622</v>
      </c>
      <c r="C1010" s="11" t="s">
        <v>180</v>
      </c>
      <c r="F1010" s="9">
        <f>599810-F1005-F1006-F1007-F1008-F1009</f>
        <v>319659</v>
      </c>
      <c r="G1010" s="6">
        <f t="shared" si="24"/>
        <v>-319659</v>
      </c>
      <c r="H1010" s="80"/>
    </row>
    <row r="1011" spans="1:8" hidden="1" x14ac:dyDescent="0.25">
      <c r="A1011" s="266">
        <v>43357</v>
      </c>
      <c r="B1011" s="10" t="s">
        <v>1400</v>
      </c>
      <c r="C1011" s="11" t="s">
        <v>1815</v>
      </c>
      <c r="F1011" s="9">
        <v>1000000</v>
      </c>
      <c r="G1011" s="6">
        <f t="shared" si="24"/>
        <v>-1000000</v>
      </c>
      <c r="H1011" s="78" t="s">
        <v>3896</v>
      </c>
    </row>
    <row r="1012" spans="1:8" hidden="1" x14ac:dyDescent="0.25">
      <c r="A1012" s="266">
        <v>43370</v>
      </c>
      <c r="B1012" s="41" t="s">
        <v>3622</v>
      </c>
      <c r="C1012" s="11" t="s">
        <v>166</v>
      </c>
      <c r="E1012" s="8">
        <v>59200</v>
      </c>
      <c r="G1012" s="6">
        <f t="shared" si="24"/>
        <v>59200</v>
      </c>
    </row>
    <row r="1013" spans="1:8" hidden="1" x14ac:dyDescent="0.25">
      <c r="A1013" s="266">
        <v>43370</v>
      </c>
      <c r="B1013" s="41" t="s">
        <v>3622</v>
      </c>
      <c r="C1013" s="11" t="s">
        <v>166</v>
      </c>
      <c r="E1013" s="8">
        <v>59200</v>
      </c>
      <c r="G1013" s="6">
        <f t="shared" si="24"/>
        <v>59200</v>
      </c>
    </row>
    <row r="1014" spans="1:8" hidden="1" x14ac:dyDescent="0.25">
      <c r="A1014" s="266">
        <v>43358</v>
      </c>
      <c r="B1014" s="10" t="s">
        <v>1400</v>
      </c>
      <c r="C1014" s="11" t="s">
        <v>166</v>
      </c>
      <c r="E1014" s="8">
        <v>1776981</v>
      </c>
      <c r="G1014" s="6">
        <f t="shared" si="24"/>
        <v>1776981</v>
      </c>
    </row>
    <row r="1015" spans="1:8" hidden="1" x14ac:dyDescent="0.25">
      <c r="A1015" s="266">
        <v>43358</v>
      </c>
      <c r="B1015" s="41" t="s">
        <v>3622</v>
      </c>
      <c r="C1015" s="11" t="s">
        <v>166</v>
      </c>
      <c r="E1015" s="8">
        <v>59200</v>
      </c>
      <c r="G1015" s="6">
        <f t="shared" si="24"/>
        <v>59200</v>
      </c>
    </row>
    <row r="1016" spans="1:8" hidden="1" x14ac:dyDescent="0.25">
      <c r="A1016" s="266">
        <v>43292</v>
      </c>
      <c r="B1016" s="10" t="s">
        <v>1400</v>
      </c>
      <c r="C1016" s="11" t="s">
        <v>166</v>
      </c>
      <c r="F1016" s="9">
        <v>1000000</v>
      </c>
      <c r="G1016" s="6">
        <f t="shared" si="24"/>
        <v>-1000000</v>
      </c>
      <c r="H1016" s="31" t="s">
        <v>3687</v>
      </c>
    </row>
    <row r="1017" spans="1:8" hidden="1" x14ac:dyDescent="0.25">
      <c r="A1017" s="266">
        <v>43370</v>
      </c>
      <c r="B1017" s="10" t="s">
        <v>3733</v>
      </c>
      <c r="C1017" s="11" t="s">
        <v>180</v>
      </c>
      <c r="E1017" s="8">
        <v>121875</v>
      </c>
      <c r="G1017" s="6">
        <f t="shared" si="24"/>
        <v>121875</v>
      </c>
    </row>
    <row r="1018" spans="1:8" hidden="1" x14ac:dyDescent="0.25">
      <c r="A1018" s="266">
        <v>43344</v>
      </c>
      <c r="B1018" s="10" t="s">
        <v>2652</v>
      </c>
      <c r="C1018" s="11" t="s">
        <v>1803</v>
      </c>
      <c r="E1018" s="8">
        <v>271266</v>
      </c>
      <c r="G1018" s="6">
        <f t="shared" si="24"/>
        <v>271266</v>
      </c>
    </row>
    <row r="1019" spans="1:8" hidden="1" x14ac:dyDescent="0.25">
      <c r="A1019" s="266">
        <v>43361</v>
      </c>
      <c r="B1019" s="10" t="s">
        <v>2652</v>
      </c>
      <c r="C1019" s="11" t="s">
        <v>1803</v>
      </c>
      <c r="E1019" s="8">
        <v>1881</v>
      </c>
      <c r="G1019" s="6">
        <f t="shared" si="24"/>
        <v>1881</v>
      </c>
    </row>
    <row r="1020" spans="1:8" hidden="1" x14ac:dyDescent="0.25">
      <c r="A1020" s="266">
        <v>43365</v>
      </c>
      <c r="B1020" s="10" t="s">
        <v>2652</v>
      </c>
      <c r="C1020" s="11" t="s">
        <v>1803</v>
      </c>
      <c r="E1020" s="8">
        <v>66105</v>
      </c>
      <c r="G1020" s="6">
        <f t="shared" si="24"/>
        <v>66105</v>
      </c>
    </row>
    <row r="1021" spans="1:8" hidden="1" x14ac:dyDescent="0.25">
      <c r="A1021" s="266">
        <v>43365</v>
      </c>
      <c r="B1021" s="10" t="s">
        <v>1400</v>
      </c>
      <c r="C1021" s="11" t="s">
        <v>1803</v>
      </c>
      <c r="E1021" s="8">
        <v>11974</v>
      </c>
      <c r="G1021" s="6">
        <f t="shared" si="24"/>
        <v>11974</v>
      </c>
    </row>
    <row r="1022" spans="1:8" hidden="1" x14ac:dyDescent="0.25">
      <c r="A1022" s="266">
        <v>43370</v>
      </c>
      <c r="B1022" s="10" t="s">
        <v>1400</v>
      </c>
      <c r="C1022" s="11" t="s">
        <v>1803</v>
      </c>
      <c r="E1022" s="8">
        <v>1798</v>
      </c>
      <c r="G1022" s="6">
        <f t="shared" si="24"/>
        <v>1798</v>
      </c>
    </row>
    <row r="1023" spans="1:8" hidden="1" x14ac:dyDescent="0.25">
      <c r="A1023" s="266">
        <v>43372</v>
      </c>
      <c r="B1023" s="10" t="s">
        <v>2787</v>
      </c>
      <c r="C1023" s="11" t="s">
        <v>169</v>
      </c>
      <c r="E1023" s="109"/>
      <c r="F1023" s="110">
        <v>53365</v>
      </c>
      <c r="G1023" s="6">
        <f t="shared" si="24"/>
        <v>-53365</v>
      </c>
      <c r="H1023" s="78"/>
    </row>
    <row r="1024" spans="1:8" hidden="1" x14ac:dyDescent="0.25">
      <c r="A1024" s="266">
        <v>43372</v>
      </c>
      <c r="B1024" s="10" t="s">
        <v>1400</v>
      </c>
      <c r="C1024" s="11" t="s">
        <v>169</v>
      </c>
      <c r="E1024" s="109"/>
      <c r="F1024" s="112">
        <v>21635</v>
      </c>
      <c r="G1024" s="6">
        <f t="shared" si="24"/>
        <v>-21635</v>
      </c>
      <c r="H1024" s="79" t="s">
        <v>3919</v>
      </c>
    </row>
    <row r="1025" spans="1:8" hidden="1" x14ac:dyDescent="0.25">
      <c r="A1025" s="266">
        <v>43374</v>
      </c>
      <c r="B1025" s="10" t="s">
        <v>2652</v>
      </c>
      <c r="C1025" s="11" t="s">
        <v>1803</v>
      </c>
      <c r="F1025" s="9">
        <v>784000</v>
      </c>
      <c r="G1025" s="6">
        <f t="shared" si="24"/>
        <v>-784000</v>
      </c>
      <c r="H1025" s="31" t="s">
        <v>3928</v>
      </c>
    </row>
    <row r="1026" spans="1:8" hidden="1" x14ac:dyDescent="0.25">
      <c r="A1026" s="266">
        <v>43374</v>
      </c>
      <c r="B1026" s="10" t="s">
        <v>2652</v>
      </c>
      <c r="C1026" s="11" t="s">
        <v>1803</v>
      </c>
      <c r="F1026" s="9">
        <v>500000</v>
      </c>
      <c r="G1026" s="6">
        <f t="shared" si="24"/>
        <v>-500000</v>
      </c>
      <c r="H1026" s="31" t="s">
        <v>3929</v>
      </c>
    </row>
    <row r="1027" spans="1:8" hidden="1" x14ac:dyDescent="0.25">
      <c r="A1027" s="266">
        <v>43374</v>
      </c>
      <c r="B1027" s="10" t="s">
        <v>1400</v>
      </c>
      <c r="C1027" s="11" t="s">
        <v>166</v>
      </c>
      <c r="F1027" s="9">
        <v>600000</v>
      </c>
      <c r="G1027" s="6">
        <f t="shared" si="24"/>
        <v>-600000</v>
      </c>
      <c r="H1027" s="13" t="s">
        <v>3935</v>
      </c>
    </row>
    <row r="1028" spans="1:8" hidden="1" x14ac:dyDescent="0.25">
      <c r="A1028" s="266">
        <v>43370</v>
      </c>
      <c r="B1028" s="41" t="s">
        <v>3622</v>
      </c>
      <c r="C1028" s="11" t="s">
        <v>166</v>
      </c>
      <c r="E1028" s="8">
        <v>21500</v>
      </c>
      <c r="G1028" s="6">
        <f t="shared" si="24"/>
        <v>21500</v>
      </c>
    </row>
    <row r="1029" spans="1:8" hidden="1" x14ac:dyDescent="0.25">
      <c r="A1029" s="266">
        <v>43370</v>
      </c>
      <c r="B1029" s="10" t="s">
        <v>3733</v>
      </c>
      <c r="C1029" s="11" t="s">
        <v>166</v>
      </c>
      <c r="E1029" s="8">
        <v>21200</v>
      </c>
      <c r="G1029" s="6">
        <f t="shared" si="24"/>
        <v>21200</v>
      </c>
    </row>
    <row r="1030" spans="1:8" hidden="1" x14ac:dyDescent="0.25">
      <c r="A1030" s="266">
        <v>43374</v>
      </c>
      <c r="B1030" s="41" t="s">
        <v>3622</v>
      </c>
      <c r="C1030" s="11" t="s">
        <v>166</v>
      </c>
      <c r="E1030" s="8">
        <v>59200</v>
      </c>
      <c r="G1030" s="6">
        <f t="shared" si="24"/>
        <v>59200</v>
      </c>
    </row>
    <row r="1031" spans="1:8" hidden="1" x14ac:dyDescent="0.25">
      <c r="A1031" s="266">
        <v>43374</v>
      </c>
      <c r="B1031" s="41" t="s">
        <v>3622</v>
      </c>
      <c r="C1031" s="11" t="s">
        <v>166</v>
      </c>
      <c r="E1031" s="109"/>
      <c r="F1031" s="111">
        <v>472900</v>
      </c>
      <c r="G1031" s="6">
        <f t="shared" si="24"/>
        <v>-472900</v>
      </c>
      <c r="H1031" s="78"/>
    </row>
    <row r="1032" spans="1:8" hidden="1" x14ac:dyDescent="0.25">
      <c r="A1032" s="266">
        <v>43374</v>
      </c>
      <c r="B1032" s="10" t="s">
        <v>1400</v>
      </c>
      <c r="C1032" s="11" t="s">
        <v>166</v>
      </c>
      <c r="E1032" s="109"/>
      <c r="F1032" s="111">
        <v>325125</v>
      </c>
      <c r="G1032" s="6">
        <f t="shared" si="24"/>
        <v>-325125</v>
      </c>
      <c r="H1032" s="79" t="s">
        <v>3948</v>
      </c>
    </row>
    <row r="1033" spans="1:8" hidden="1" x14ac:dyDescent="0.25">
      <c r="A1033" s="266">
        <v>43374</v>
      </c>
      <c r="B1033" s="10" t="s">
        <v>3733</v>
      </c>
      <c r="C1033" s="11" t="s">
        <v>166</v>
      </c>
      <c r="E1033" s="109"/>
      <c r="F1033" s="112">
        <f>806000-F1032-F1031</f>
        <v>7975</v>
      </c>
      <c r="G1033" s="6">
        <f t="shared" si="24"/>
        <v>-7975</v>
      </c>
      <c r="H1033" s="80"/>
    </row>
    <row r="1034" spans="1:8" hidden="1" x14ac:dyDescent="0.25">
      <c r="A1034" s="266">
        <v>43346</v>
      </c>
      <c r="B1034" s="10" t="s">
        <v>1400</v>
      </c>
      <c r="C1034" s="11" t="s">
        <v>166</v>
      </c>
      <c r="D1034" s="773"/>
      <c r="E1034" s="22">
        <v>98790</v>
      </c>
      <c r="F1034" s="280"/>
      <c r="G1034" s="6">
        <f t="shared" si="24"/>
        <v>98790</v>
      </c>
    </row>
    <row r="1035" spans="1:8" hidden="1" x14ac:dyDescent="0.25">
      <c r="A1035" s="266">
        <v>43383</v>
      </c>
      <c r="B1035" s="10" t="s">
        <v>3733</v>
      </c>
      <c r="C1035" s="11" t="s">
        <v>180</v>
      </c>
      <c r="D1035" s="773"/>
      <c r="E1035" s="283">
        <v>46840</v>
      </c>
      <c r="F1035" s="280"/>
      <c r="G1035" s="6">
        <f t="shared" si="24"/>
        <v>46840</v>
      </c>
    </row>
    <row r="1036" spans="1:8" hidden="1" x14ac:dyDescent="0.25">
      <c r="A1036" s="266">
        <v>43383</v>
      </c>
      <c r="B1036" s="10" t="s">
        <v>2933</v>
      </c>
      <c r="C1036" s="11" t="s">
        <v>180</v>
      </c>
      <c r="E1036" s="109"/>
      <c r="F1036" s="110">
        <v>500000</v>
      </c>
      <c r="G1036" s="6">
        <f t="shared" si="24"/>
        <v>-500000</v>
      </c>
      <c r="H1036" s="31" t="s">
        <v>3957</v>
      </c>
    </row>
    <row r="1037" spans="1:8" hidden="1" x14ac:dyDescent="0.25">
      <c r="A1037" s="266">
        <v>43383</v>
      </c>
      <c r="B1037" s="10" t="s">
        <v>2933</v>
      </c>
      <c r="C1037" s="11" t="s">
        <v>180</v>
      </c>
      <c r="E1037" s="109"/>
      <c r="F1037" s="112">
        <v>500000</v>
      </c>
      <c r="G1037" s="6">
        <f t="shared" si="24"/>
        <v>-500000</v>
      </c>
      <c r="H1037" s="31" t="s">
        <v>3956</v>
      </c>
    </row>
    <row r="1038" spans="1:8" hidden="1" x14ac:dyDescent="0.25">
      <c r="A1038" s="266">
        <v>43383</v>
      </c>
      <c r="B1038" s="10" t="s">
        <v>2652</v>
      </c>
      <c r="C1038" s="11" t="s">
        <v>1803</v>
      </c>
      <c r="E1038" s="109"/>
      <c r="F1038" s="110">
        <v>207927</v>
      </c>
      <c r="G1038" s="6">
        <f t="shared" si="24"/>
        <v>-207927</v>
      </c>
      <c r="H1038" s="7" t="s">
        <v>4033</v>
      </c>
    </row>
    <row r="1039" spans="1:8" hidden="1" x14ac:dyDescent="0.25">
      <c r="A1039" s="266">
        <v>43383</v>
      </c>
      <c r="B1039" s="10" t="s">
        <v>1400</v>
      </c>
      <c r="C1039" s="11" t="s">
        <v>1803</v>
      </c>
      <c r="E1039" s="109"/>
      <c r="F1039" s="112">
        <v>150637</v>
      </c>
      <c r="G1039" s="6">
        <f t="shared" si="24"/>
        <v>-150637</v>
      </c>
      <c r="H1039" s="7" t="s">
        <v>4033</v>
      </c>
    </row>
    <row r="1040" spans="1:8" hidden="1" x14ac:dyDescent="0.25">
      <c r="A1040" s="266">
        <v>43388</v>
      </c>
      <c r="B1040" s="10" t="s">
        <v>1400</v>
      </c>
      <c r="C1040" s="11" t="s">
        <v>1815</v>
      </c>
      <c r="D1040" s="773"/>
      <c r="E1040" s="281">
        <v>128475</v>
      </c>
      <c r="F1040" s="280"/>
      <c r="G1040" s="6">
        <f t="shared" si="24"/>
        <v>128475</v>
      </c>
    </row>
    <row r="1041" spans="1:8" hidden="1" x14ac:dyDescent="0.25">
      <c r="A1041" s="266">
        <v>43388</v>
      </c>
      <c r="B1041" s="10" t="s">
        <v>1400</v>
      </c>
      <c r="C1041" s="11" t="s">
        <v>1815</v>
      </c>
      <c r="D1041" s="773"/>
      <c r="E1041" s="283">
        <v>103000</v>
      </c>
      <c r="F1041" s="280"/>
      <c r="G1041" s="6">
        <f t="shared" si="24"/>
        <v>103000</v>
      </c>
    </row>
    <row r="1042" spans="1:8" hidden="1" x14ac:dyDescent="0.25">
      <c r="A1042" s="266">
        <v>43372</v>
      </c>
      <c r="B1042" s="10" t="s">
        <v>1400</v>
      </c>
      <c r="C1042" s="11" t="s">
        <v>164</v>
      </c>
      <c r="D1042" s="773"/>
      <c r="E1042" s="22">
        <v>4358</v>
      </c>
      <c r="F1042" s="280"/>
      <c r="G1042" s="6">
        <f t="shared" si="24"/>
        <v>4358</v>
      </c>
    </row>
    <row r="1043" spans="1:8" hidden="1" x14ac:dyDescent="0.25">
      <c r="A1043" s="266">
        <v>43372</v>
      </c>
      <c r="B1043" s="41" t="s">
        <v>3622</v>
      </c>
      <c r="C1043" s="11" t="s">
        <v>166</v>
      </c>
      <c r="D1043" s="773"/>
      <c r="E1043" s="281">
        <v>59200</v>
      </c>
      <c r="F1043" s="280"/>
      <c r="G1043" s="6">
        <f t="shared" si="24"/>
        <v>59200</v>
      </c>
    </row>
    <row r="1044" spans="1:8" hidden="1" x14ac:dyDescent="0.25">
      <c r="A1044" s="266">
        <v>43372</v>
      </c>
      <c r="B1044" s="10" t="s">
        <v>3733</v>
      </c>
      <c r="C1044" s="11" t="s">
        <v>166</v>
      </c>
      <c r="D1044" s="773"/>
      <c r="E1044" s="283">
        <v>8800</v>
      </c>
      <c r="F1044" s="280"/>
      <c r="G1044" s="6">
        <f t="shared" si="24"/>
        <v>8800</v>
      </c>
    </row>
    <row r="1045" spans="1:8" hidden="1" x14ac:dyDescent="0.25">
      <c r="A1045" s="266">
        <v>43389</v>
      </c>
      <c r="B1045" s="10" t="s">
        <v>1400</v>
      </c>
      <c r="C1045" s="11" t="s">
        <v>1815</v>
      </c>
      <c r="D1045" s="773"/>
      <c r="E1045" s="22">
        <v>27380</v>
      </c>
      <c r="F1045" s="280"/>
      <c r="G1045" s="6">
        <f t="shared" si="24"/>
        <v>27380</v>
      </c>
    </row>
    <row r="1046" spans="1:8" hidden="1" x14ac:dyDescent="0.25">
      <c r="A1046" s="266">
        <v>43389</v>
      </c>
      <c r="B1046" s="10" t="s">
        <v>2652</v>
      </c>
      <c r="C1046" s="11" t="s">
        <v>1803</v>
      </c>
      <c r="D1046" s="773"/>
      <c r="E1046" s="281">
        <v>7300</v>
      </c>
      <c r="F1046" s="280"/>
      <c r="G1046" s="6">
        <f t="shared" si="24"/>
        <v>7300</v>
      </c>
    </row>
    <row r="1047" spans="1:8" hidden="1" x14ac:dyDescent="0.25">
      <c r="A1047" s="266">
        <v>43389</v>
      </c>
      <c r="B1047" s="10" t="s">
        <v>1400</v>
      </c>
      <c r="C1047" s="11" t="s">
        <v>1803</v>
      </c>
      <c r="D1047" s="773"/>
      <c r="E1047" s="282">
        <v>1798</v>
      </c>
      <c r="F1047" s="280"/>
      <c r="G1047" s="6">
        <f t="shared" si="24"/>
        <v>1798</v>
      </c>
    </row>
    <row r="1048" spans="1:8" hidden="1" x14ac:dyDescent="0.25">
      <c r="A1048" s="266">
        <v>43389</v>
      </c>
      <c r="B1048" s="10" t="s">
        <v>1400</v>
      </c>
      <c r="C1048" s="11" t="s">
        <v>1803</v>
      </c>
      <c r="D1048" s="773"/>
      <c r="E1048" s="282">
        <v>4320</v>
      </c>
      <c r="F1048" s="280"/>
      <c r="G1048" s="6">
        <f t="shared" si="24"/>
        <v>4320</v>
      </c>
    </row>
    <row r="1049" spans="1:8" hidden="1" x14ac:dyDescent="0.25">
      <c r="A1049" s="266">
        <v>43389</v>
      </c>
      <c r="B1049" s="10" t="s">
        <v>1400</v>
      </c>
      <c r="C1049" s="11" t="s">
        <v>1803</v>
      </c>
      <c r="D1049" s="773"/>
      <c r="E1049" s="282">
        <v>680</v>
      </c>
      <c r="F1049" s="280"/>
      <c r="G1049" s="6">
        <f t="shared" si="24"/>
        <v>680</v>
      </c>
    </row>
    <row r="1050" spans="1:8" hidden="1" x14ac:dyDescent="0.25">
      <c r="A1050" s="266">
        <v>43389</v>
      </c>
      <c r="B1050" s="10" t="s">
        <v>2652</v>
      </c>
      <c r="C1050" s="11" t="s">
        <v>1803</v>
      </c>
      <c r="D1050" s="773"/>
      <c r="E1050" s="282">
        <v>15490</v>
      </c>
      <c r="F1050" s="280"/>
      <c r="G1050" s="6">
        <f t="shared" si="24"/>
        <v>15490</v>
      </c>
    </row>
    <row r="1051" spans="1:8" hidden="1" x14ac:dyDescent="0.25">
      <c r="A1051" s="266">
        <v>43389</v>
      </c>
      <c r="B1051" s="10" t="s">
        <v>1400</v>
      </c>
      <c r="C1051" s="11" t="s">
        <v>1803</v>
      </c>
      <c r="D1051" s="773"/>
      <c r="E1051" s="283">
        <v>7440</v>
      </c>
      <c r="F1051" s="280"/>
      <c r="G1051" s="6">
        <f t="shared" si="24"/>
        <v>7440</v>
      </c>
    </row>
    <row r="1052" spans="1:8" hidden="1" x14ac:dyDescent="0.25">
      <c r="A1052" s="266">
        <v>43391</v>
      </c>
      <c r="B1052" s="10" t="s">
        <v>1400</v>
      </c>
      <c r="C1052" s="11" t="s">
        <v>1815</v>
      </c>
      <c r="F1052" s="9">
        <v>500000</v>
      </c>
      <c r="G1052" s="6">
        <f t="shared" si="24"/>
        <v>-500000</v>
      </c>
      <c r="H1052" s="31" t="s">
        <v>4091</v>
      </c>
    </row>
    <row r="1053" spans="1:8" hidden="1" x14ac:dyDescent="0.25">
      <c r="A1053" s="266">
        <v>43391</v>
      </c>
      <c r="B1053" s="10" t="s">
        <v>1400</v>
      </c>
      <c r="C1053" s="11" t="s">
        <v>1803</v>
      </c>
      <c r="F1053" s="9">
        <v>142013</v>
      </c>
      <c r="G1053" s="6">
        <f t="shared" si="24"/>
        <v>-142013</v>
      </c>
      <c r="H1053" s="78"/>
    </row>
    <row r="1054" spans="1:8" hidden="1" x14ac:dyDescent="0.25">
      <c r="A1054" s="266">
        <v>43391</v>
      </c>
      <c r="B1054" s="10" t="s">
        <v>2652</v>
      </c>
      <c r="C1054" s="11" t="s">
        <v>1803</v>
      </c>
      <c r="F1054" s="9">
        <v>285845</v>
      </c>
      <c r="G1054" s="6">
        <f t="shared" si="24"/>
        <v>-285845</v>
      </c>
      <c r="H1054" s="79" t="s">
        <v>4091</v>
      </c>
    </row>
    <row r="1055" spans="1:8" hidden="1" x14ac:dyDescent="0.25">
      <c r="A1055" s="266">
        <v>43391</v>
      </c>
      <c r="B1055" s="10" t="s">
        <v>2652</v>
      </c>
      <c r="C1055" s="11" t="s">
        <v>1803</v>
      </c>
      <c r="F1055" s="9">
        <f>686000-F1054-F1053</f>
        <v>258142</v>
      </c>
      <c r="G1055" s="6">
        <f t="shared" si="24"/>
        <v>-258142</v>
      </c>
      <c r="H1055" s="79"/>
    </row>
    <row r="1056" spans="1:8" hidden="1" x14ac:dyDescent="0.25">
      <c r="A1056" s="266">
        <v>43391</v>
      </c>
      <c r="B1056" s="10" t="s">
        <v>1400</v>
      </c>
      <c r="C1056" s="11" t="s">
        <v>166</v>
      </c>
      <c r="F1056" s="9">
        <v>152489</v>
      </c>
      <c r="G1056" s="6">
        <f t="shared" si="24"/>
        <v>-152489</v>
      </c>
      <c r="H1056" s="78"/>
    </row>
    <row r="1057" spans="1:8" hidden="1" x14ac:dyDescent="0.25">
      <c r="A1057" s="266">
        <v>43391</v>
      </c>
      <c r="B1057" s="41" t="s">
        <v>2787</v>
      </c>
      <c r="C1057" s="11" t="s">
        <v>166</v>
      </c>
      <c r="F1057" s="9">
        <v>44094</v>
      </c>
      <c r="G1057" s="6">
        <f t="shared" si="24"/>
        <v>-44094</v>
      </c>
      <c r="H1057" s="79"/>
    </row>
    <row r="1058" spans="1:8" hidden="1" x14ac:dyDescent="0.25">
      <c r="A1058" s="266">
        <v>43391</v>
      </c>
      <c r="B1058" s="10" t="s">
        <v>3733</v>
      </c>
      <c r="C1058" s="11" t="s">
        <v>166</v>
      </c>
      <c r="F1058" s="9">
        <v>194441</v>
      </c>
      <c r="G1058" s="6">
        <f t="shared" si="24"/>
        <v>-194441</v>
      </c>
      <c r="H1058" s="79"/>
    </row>
    <row r="1059" spans="1:8" hidden="1" x14ac:dyDescent="0.25">
      <c r="A1059" s="266">
        <v>43391</v>
      </c>
      <c r="B1059" s="10" t="s">
        <v>2652</v>
      </c>
      <c r="C1059" s="11" t="s">
        <v>166</v>
      </c>
      <c r="F1059" s="9">
        <v>40100</v>
      </c>
      <c r="G1059" s="6">
        <f t="shared" si="24"/>
        <v>-40100</v>
      </c>
      <c r="H1059" s="79" t="s">
        <v>4091</v>
      </c>
    </row>
    <row r="1060" spans="1:8" hidden="1" x14ac:dyDescent="0.25">
      <c r="A1060" s="266">
        <v>43391</v>
      </c>
      <c r="B1060" s="10" t="s">
        <v>3622</v>
      </c>
      <c r="C1060" s="11" t="s">
        <v>166</v>
      </c>
      <c r="F1060" s="9">
        <v>153600</v>
      </c>
      <c r="G1060" s="6">
        <f t="shared" si="24"/>
        <v>-153600</v>
      </c>
      <c r="H1060" s="79"/>
    </row>
    <row r="1061" spans="1:8" hidden="1" x14ac:dyDescent="0.25">
      <c r="A1061" s="266">
        <v>43391</v>
      </c>
      <c r="B1061" s="10" t="s">
        <v>1400</v>
      </c>
      <c r="C1061" s="11" t="s">
        <v>166</v>
      </c>
      <c r="F1061" s="9">
        <f>700000-F1062-F1060-F1059-F1058-F1057-F1056</f>
        <v>25276</v>
      </c>
      <c r="G1061" s="6">
        <f t="shared" si="24"/>
        <v>-25276</v>
      </c>
      <c r="H1061" s="79"/>
    </row>
    <row r="1062" spans="1:8" hidden="1" x14ac:dyDescent="0.25">
      <c r="A1062" s="266">
        <v>43391</v>
      </c>
      <c r="B1062" s="10" t="s">
        <v>2933</v>
      </c>
      <c r="C1062" s="11" t="s">
        <v>166</v>
      </c>
      <c r="F1062" s="9">
        <v>90000</v>
      </c>
      <c r="G1062" s="6">
        <f t="shared" si="24"/>
        <v>-90000</v>
      </c>
      <c r="H1062" s="80"/>
    </row>
    <row r="1063" spans="1:8" hidden="1" x14ac:dyDescent="0.25">
      <c r="A1063" s="266">
        <v>43400</v>
      </c>
      <c r="B1063" s="10" t="s">
        <v>2933</v>
      </c>
      <c r="C1063" s="11" t="s">
        <v>180</v>
      </c>
      <c r="E1063" s="8">
        <v>2464000</v>
      </c>
      <c r="G1063" s="6">
        <f t="shared" si="24"/>
        <v>2464000</v>
      </c>
    </row>
    <row r="1064" spans="1:8" hidden="1" x14ac:dyDescent="0.25">
      <c r="A1064" s="266">
        <v>43400</v>
      </c>
      <c r="B1064" s="10" t="s">
        <v>3733</v>
      </c>
      <c r="C1064" s="11" t="s">
        <v>161</v>
      </c>
      <c r="E1064" s="8">
        <v>35376</v>
      </c>
      <c r="G1064" s="6">
        <f t="shared" si="24"/>
        <v>35376</v>
      </c>
    </row>
    <row r="1065" spans="1:8" hidden="1" x14ac:dyDescent="0.25">
      <c r="A1065" s="266">
        <v>43400</v>
      </c>
      <c r="B1065" s="10" t="s">
        <v>2787</v>
      </c>
      <c r="C1065" s="11" t="s">
        <v>3011</v>
      </c>
      <c r="F1065" s="9">
        <v>38432</v>
      </c>
      <c r="G1065" s="6">
        <f t="shared" si="24"/>
        <v>-38432</v>
      </c>
      <c r="H1065" s="78"/>
    </row>
    <row r="1066" spans="1:8" hidden="1" x14ac:dyDescent="0.25">
      <c r="A1066" s="266">
        <v>43400</v>
      </c>
      <c r="B1066" s="10" t="s">
        <v>2933</v>
      </c>
      <c r="C1066" s="11" t="s">
        <v>3011</v>
      </c>
      <c r="F1066" s="9">
        <f>50000-F1065</f>
        <v>11568</v>
      </c>
      <c r="G1066" s="6">
        <f t="shared" si="24"/>
        <v>-11568</v>
      </c>
      <c r="H1066" s="80" t="s">
        <v>4143</v>
      </c>
    </row>
    <row r="1067" spans="1:8" hidden="1" x14ac:dyDescent="0.25">
      <c r="A1067" s="266">
        <v>43410</v>
      </c>
      <c r="B1067" s="10" t="s">
        <v>2933</v>
      </c>
      <c r="C1067" s="11" t="s">
        <v>180</v>
      </c>
      <c r="F1067" s="9">
        <v>1000000</v>
      </c>
      <c r="G1067" s="6">
        <f t="shared" si="24"/>
        <v>-1000000</v>
      </c>
      <c r="H1067" s="80" t="s">
        <v>4156</v>
      </c>
    </row>
    <row r="1068" spans="1:8" hidden="1" x14ac:dyDescent="0.25">
      <c r="A1068" s="266">
        <v>43410</v>
      </c>
      <c r="B1068" s="10" t="s">
        <v>1400</v>
      </c>
      <c r="C1068" s="11" t="s">
        <v>1815</v>
      </c>
      <c r="E1068" s="292">
        <v>135880</v>
      </c>
      <c r="G1068" s="6">
        <f t="shared" si="24"/>
        <v>135880</v>
      </c>
    </row>
    <row r="1069" spans="1:8" hidden="1" x14ac:dyDescent="0.25">
      <c r="A1069" s="266">
        <v>43410</v>
      </c>
      <c r="B1069" s="10" t="s">
        <v>1400</v>
      </c>
      <c r="C1069" s="11" t="s">
        <v>1815</v>
      </c>
      <c r="E1069" s="8">
        <v>15332</v>
      </c>
      <c r="G1069" s="6">
        <f t="shared" si="24"/>
        <v>15332</v>
      </c>
    </row>
    <row r="1070" spans="1:8" hidden="1" x14ac:dyDescent="0.25">
      <c r="A1070" s="266">
        <v>43410</v>
      </c>
      <c r="B1070" s="10" t="s">
        <v>1400</v>
      </c>
      <c r="C1070" s="11" t="s">
        <v>1815</v>
      </c>
      <c r="E1070" s="8">
        <v>41120</v>
      </c>
      <c r="G1070" s="6">
        <f t="shared" si="24"/>
        <v>41120</v>
      </c>
    </row>
    <row r="1071" spans="1:8" ht="16.5" hidden="1" thickBot="1" x14ac:dyDescent="0.3">
      <c r="A1071" s="266">
        <v>43410</v>
      </c>
      <c r="B1071" s="10" t="s">
        <v>1400</v>
      </c>
      <c r="C1071" s="11" t="s">
        <v>1815</v>
      </c>
      <c r="E1071" s="293">
        <v>173696</v>
      </c>
      <c r="G1071" s="6">
        <f t="shared" si="24"/>
        <v>173696</v>
      </c>
    </row>
    <row r="1072" spans="1:8" hidden="1" x14ac:dyDescent="0.25">
      <c r="A1072" s="266">
        <v>43410</v>
      </c>
      <c r="B1072" s="10" t="s">
        <v>2933</v>
      </c>
      <c r="C1072" s="11" t="s">
        <v>3011</v>
      </c>
      <c r="E1072" s="292">
        <v>218805</v>
      </c>
      <c r="G1072" s="6">
        <f t="shared" si="24"/>
        <v>218805</v>
      </c>
    </row>
    <row r="1073" spans="1:8" hidden="1" x14ac:dyDescent="0.25">
      <c r="A1073" s="266">
        <v>43414</v>
      </c>
      <c r="B1073" s="10" t="s">
        <v>2652</v>
      </c>
      <c r="C1073" s="11" t="s">
        <v>1803</v>
      </c>
      <c r="D1073" s="773"/>
      <c r="E1073" s="292">
        <v>29089</v>
      </c>
      <c r="F1073" s="280"/>
      <c r="G1073" s="6">
        <f t="shared" si="24"/>
        <v>29089</v>
      </c>
    </row>
    <row r="1074" spans="1:8" hidden="1" x14ac:dyDescent="0.25">
      <c r="A1074" s="266">
        <v>43414</v>
      </c>
      <c r="B1074" s="10" t="s">
        <v>3733</v>
      </c>
      <c r="C1074" s="11" t="s">
        <v>1803</v>
      </c>
      <c r="D1074" s="773"/>
      <c r="E1074" s="8">
        <v>2039</v>
      </c>
      <c r="F1074" s="280"/>
      <c r="G1074" s="6">
        <f t="shared" si="24"/>
        <v>2039</v>
      </c>
    </row>
    <row r="1075" spans="1:8" hidden="1" x14ac:dyDescent="0.25">
      <c r="A1075" s="266">
        <v>43414</v>
      </c>
      <c r="B1075" s="10" t="s">
        <v>2933</v>
      </c>
      <c r="C1075" s="11" t="s">
        <v>1803</v>
      </c>
      <c r="D1075" s="773"/>
      <c r="E1075" s="8">
        <v>113159</v>
      </c>
      <c r="F1075" s="280"/>
      <c r="G1075" s="6">
        <f t="shared" si="24"/>
        <v>113159</v>
      </c>
    </row>
    <row r="1076" spans="1:8" hidden="1" x14ac:dyDescent="0.25">
      <c r="A1076" s="266">
        <v>43414</v>
      </c>
      <c r="B1076" s="10" t="s">
        <v>1400</v>
      </c>
      <c r="C1076" s="11" t="s">
        <v>1803</v>
      </c>
      <c r="D1076" s="773"/>
      <c r="E1076" s="8">
        <v>4179</v>
      </c>
      <c r="F1076" s="280"/>
      <c r="G1076" s="6">
        <f t="shared" si="24"/>
        <v>4179</v>
      </c>
    </row>
    <row r="1077" spans="1:8" hidden="1" x14ac:dyDescent="0.25">
      <c r="A1077" s="266">
        <v>43414</v>
      </c>
      <c r="B1077" s="10" t="s">
        <v>2933</v>
      </c>
      <c r="C1077" s="11" t="s">
        <v>1803</v>
      </c>
      <c r="D1077" s="773"/>
      <c r="E1077" s="8">
        <v>28884</v>
      </c>
      <c r="F1077" s="280"/>
      <c r="G1077" s="6">
        <f t="shared" si="24"/>
        <v>28884</v>
      </c>
    </row>
    <row r="1078" spans="1:8" hidden="1" x14ac:dyDescent="0.25">
      <c r="A1078" s="266">
        <v>43414</v>
      </c>
      <c r="B1078" s="10" t="s">
        <v>2652</v>
      </c>
      <c r="C1078" s="11" t="s">
        <v>1803</v>
      </c>
      <c r="D1078" s="773"/>
      <c r="E1078" s="8">
        <v>9985</v>
      </c>
      <c r="F1078" s="280"/>
      <c r="G1078" s="6">
        <f t="shared" si="24"/>
        <v>9985</v>
      </c>
    </row>
    <row r="1079" spans="1:8" hidden="1" x14ac:dyDescent="0.25">
      <c r="A1079" s="266">
        <v>43414</v>
      </c>
      <c r="B1079" s="10" t="s">
        <v>1400</v>
      </c>
      <c r="C1079" s="11" t="s">
        <v>1803</v>
      </c>
      <c r="D1079" s="773"/>
      <c r="E1079" s="8">
        <v>38080</v>
      </c>
      <c r="F1079" s="280"/>
      <c r="G1079" s="6">
        <f t="shared" si="24"/>
        <v>38080</v>
      </c>
    </row>
    <row r="1080" spans="1:8" hidden="1" x14ac:dyDescent="0.25">
      <c r="A1080" s="266">
        <v>43414</v>
      </c>
      <c r="B1080" s="10" t="s">
        <v>2652</v>
      </c>
      <c r="C1080" s="11" t="s">
        <v>1803</v>
      </c>
      <c r="D1080" s="773"/>
      <c r="E1080" s="8">
        <v>2376</v>
      </c>
      <c r="F1080" s="280"/>
      <c r="G1080" s="6">
        <f t="shared" si="24"/>
        <v>2376</v>
      </c>
    </row>
    <row r="1081" spans="1:8" hidden="1" x14ac:dyDescent="0.25">
      <c r="A1081" s="266">
        <v>43414</v>
      </c>
      <c r="B1081" s="10" t="s">
        <v>1400</v>
      </c>
      <c r="C1081" s="11" t="s">
        <v>1803</v>
      </c>
      <c r="D1081" s="773"/>
      <c r="E1081" s="8">
        <v>9053</v>
      </c>
      <c r="F1081" s="280"/>
      <c r="G1081" s="6">
        <f t="shared" si="24"/>
        <v>9053</v>
      </c>
    </row>
    <row r="1082" spans="1:8" hidden="1" x14ac:dyDescent="0.25">
      <c r="A1082" s="266">
        <v>43414</v>
      </c>
      <c r="B1082" s="10" t="s">
        <v>2652</v>
      </c>
      <c r="C1082" s="11" t="s">
        <v>1803</v>
      </c>
      <c r="D1082" s="773"/>
      <c r="E1082" s="8">
        <v>37796</v>
      </c>
      <c r="F1082" s="280"/>
      <c r="G1082" s="6">
        <f t="shared" si="24"/>
        <v>37796</v>
      </c>
    </row>
    <row r="1083" spans="1:8" ht="16.5" hidden="1" thickBot="1" x14ac:dyDescent="0.3">
      <c r="A1083" s="266">
        <v>43414</v>
      </c>
      <c r="B1083" s="10" t="s">
        <v>1400</v>
      </c>
      <c r="C1083" s="11" t="s">
        <v>1803</v>
      </c>
      <c r="D1083" s="773"/>
      <c r="E1083" s="293">
        <v>19052</v>
      </c>
      <c r="F1083" s="280"/>
      <c r="G1083" s="6">
        <f t="shared" si="24"/>
        <v>19052</v>
      </c>
    </row>
    <row r="1084" spans="1:8" ht="16.5" hidden="1" thickBot="1" x14ac:dyDescent="0.3">
      <c r="A1084" s="266">
        <v>43414</v>
      </c>
      <c r="B1084" s="10" t="s">
        <v>1400</v>
      </c>
      <c r="C1084" s="11" t="s">
        <v>164</v>
      </c>
      <c r="D1084" s="773"/>
      <c r="E1084" s="294">
        <v>34736</v>
      </c>
      <c r="F1084" s="280"/>
      <c r="G1084" s="6">
        <f t="shared" si="24"/>
        <v>34736</v>
      </c>
    </row>
    <row r="1085" spans="1:8" hidden="1" x14ac:dyDescent="0.25">
      <c r="A1085" s="266">
        <v>43414</v>
      </c>
      <c r="B1085" s="10" t="s">
        <v>1400</v>
      </c>
      <c r="C1085" s="11" t="s">
        <v>166</v>
      </c>
      <c r="E1085" s="292">
        <v>40000</v>
      </c>
      <c r="G1085" s="6">
        <f t="shared" si="24"/>
        <v>40000</v>
      </c>
      <c r="H1085" s="7" t="s">
        <v>4206</v>
      </c>
    </row>
    <row r="1086" spans="1:8" ht="16.5" hidden="1" thickBot="1" x14ac:dyDescent="0.3">
      <c r="A1086" s="266">
        <v>43414</v>
      </c>
      <c r="B1086" s="10" t="s">
        <v>1400</v>
      </c>
      <c r="C1086" s="11" t="s">
        <v>166</v>
      </c>
      <c r="E1086" s="293">
        <v>12216</v>
      </c>
      <c r="G1086" s="6">
        <f t="shared" si="24"/>
        <v>12216</v>
      </c>
    </row>
    <row r="1087" spans="1:8" hidden="1" x14ac:dyDescent="0.25">
      <c r="A1087" s="266">
        <v>43421</v>
      </c>
      <c r="B1087" s="10" t="s">
        <v>3622</v>
      </c>
      <c r="C1087" s="11" t="s">
        <v>166</v>
      </c>
      <c r="E1087" s="8">
        <v>22200</v>
      </c>
      <c r="G1087" s="6">
        <f t="shared" si="24"/>
        <v>22200</v>
      </c>
    </row>
    <row r="1088" spans="1:8" hidden="1" x14ac:dyDescent="0.25">
      <c r="A1088" s="266">
        <v>43433</v>
      </c>
      <c r="B1088" s="10" t="s">
        <v>2933</v>
      </c>
      <c r="C1088" s="11" t="s">
        <v>3011</v>
      </c>
      <c r="F1088" s="9">
        <v>207000</v>
      </c>
      <c r="G1088" s="6">
        <f t="shared" si="24"/>
        <v>-207000</v>
      </c>
      <c r="H1088" s="31" t="s">
        <v>4201</v>
      </c>
    </row>
    <row r="1089" spans="1:8" hidden="1" x14ac:dyDescent="0.25">
      <c r="A1089" s="266">
        <v>43433</v>
      </c>
      <c r="B1089" s="10" t="s">
        <v>2933</v>
      </c>
      <c r="C1089" s="11" t="s">
        <v>3011</v>
      </c>
      <c r="F1089" s="9">
        <v>237</v>
      </c>
      <c r="G1089" s="6">
        <f t="shared" si="24"/>
        <v>-237</v>
      </c>
      <c r="H1089" s="124"/>
    </row>
    <row r="1090" spans="1:8" hidden="1" x14ac:dyDescent="0.25">
      <c r="A1090" s="266">
        <v>43433</v>
      </c>
      <c r="B1090" s="10" t="s">
        <v>1400</v>
      </c>
      <c r="C1090" s="11" t="s">
        <v>164</v>
      </c>
      <c r="E1090" s="8">
        <v>1221</v>
      </c>
      <c r="G1090" s="6">
        <f t="shared" si="24"/>
        <v>1221</v>
      </c>
    </row>
    <row r="1091" spans="1:8" hidden="1" x14ac:dyDescent="0.25">
      <c r="A1091" s="266">
        <v>43442</v>
      </c>
      <c r="B1091" s="10" t="s">
        <v>3622</v>
      </c>
      <c r="C1091" s="11" t="s">
        <v>166</v>
      </c>
      <c r="E1091" s="8">
        <v>13000</v>
      </c>
      <c r="G1091" s="6">
        <f t="shared" si="24"/>
        <v>13000</v>
      </c>
    </row>
    <row r="1092" spans="1:8" hidden="1" x14ac:dyDescent="0.25">
      <c r="A1092" s="266">
        <v>43442</v>
      </c>
      <c r="B1092" s="10" t="s">
        <v>2652</v>
      </c>
      <c r="C1092" s="11" t="s">
        <v>1803</v>
      </c>
      <c r="E1092" s="9">
        <v>12145</v>
      </c>
      <c r="G1092" s="6">
        <f t="shared" si="24"/>
        <v>12145</v>
      </c>
    </row>
    <row r="1093" spans="1:8" hidden="1" x14ac:dyDescent="0.25">
      <c r="A1093" s="266">
        <v>43442</v>
      </c>
      <c r="B1093" s="10" t="s">
        <v>1400</v>
      </c>
      <c r="C1093" s="11" t="s">
        <v>1803</v>
      </c>
      <c r="E1093" s="9">
        <v>3300</v>
      </c>
      <c r="G1093" s="6">
        <f t="shared" ref="G1093:G1202" si="25">E1093-F1093</f>
        <v>3300</v>
      </c>
    </row>
    <row r="1094" spans="1:8" hidden="1" x14ac:dyDescent="0.25">
      <c r="A1094" s="266">
        <v>43442</v>
      </c>
      <c r="B1094" s="10" t="s">
        <v>2933</v>
      </c>
      <c r="C1094" s="11" t="s">
        <v>1803</v>
      </c>
      <c r="E1094" s="9">
        <v>9450</v>
      </c>
      <c r="G1094" s="6">
        <f t="shared" si="25"/>
        <v>9450</v>
      </c>
    </row>
    <row r="1095" spans="1:8" hidden="1" x14ac:dyDescent="0.25">
      <c r="A1095" s="266">
        <v>43442</v>
      </c>
      <c r="B1095" s="10" t="s">
        <v>2652</v>
      </c>
      <c r="C1095" s="11" t="s">
        <v>1803</v>
      </c>
      <c r="E1095" s="9">
        <v>2988</v>
      </c>
      <c r="G1095" s="6">
        <f t="shared" si="25"/>
        <v>2988</v>
      </c>
    </row>
    <row r="1096" spans="1:8" hidden="1" x14ac:dyDescent="0.25">
      <c r="A1096" s="266">
        <v>43442</v>
      </c>
      <c r="B1096" s="10" t="s">
        <v>1400</v>
      </c>
      <c r="C1096" s="11" t="s">
        <v>1803</v>
      </c>
      <c r="E1096" s="9">
        <v>2250</v>
      </c>
      <c r="G1096" s="6">
        <f t="shared" si="25"/>
        <v>2250</v>
      </c>
    </row>
    <row r="1097" spans="1:8" hidden="1" x14ac:dyDescent="0.25">
      <c r="A1097" s="266">
        <v>43442</v>
      </c>
      <c r="B1097" s="10" t="s">
        <v>1400</v>
      </c>
      <c r="C1097" s="11" t="s">
        <v>1803</v>
      </c>
      <c r="E1097" s="9">
        <v>12526</v>
      </c>
      <c r="G1097" s="6">
        <f t="shared" si="25"/>
        <v>12526</v>
      </c>
    </row>
    <row r="1098" spans="1:8" hidden="1" x14ac:dyDescent="0.25">
      <c r="A1098" s="266">
        <v>43442</v>
      </c>
      <c r="B1098" s="10" t="s">
        <v>1400</v>
      </c>
      <c r="C1098" s="11" t="s">
        <v>1803</v>
      </c>
      <c r="E1098" s="9">
        <v>4560</v>
      </c>
      <c r="G1098" s="6">
        <f t="shared" si="25"/>
        <v>4560</v>
      </c>
    </row>
    <row r="1099" spans="1:8" hidden="1" x14ac:dyDescent="0.25">
      <c r="A1099" s="266">
        <v>43442</v>
      </c>
      <c r="B1099" s="10" t="s">
        <v>2652</v>
      </c>
      <c r="C1099" s="11" t="s">
        <v>1803</v>
      </c>
      <c r="E1099" s="9">
        <v>87188</v>
      </c>
      <c r="G1099" s="6">
        <f t="shared" si="25"/>
        <v>87188</v>
      </c>
    </row>
    <row r="1100" spans="1:8" hidden="1" x14ac:dyDescent="0.25">
      <c r="A1100" s="266">
        <v>43442</v>
      </c>
      <c r="B1100" s="10" t="s">
        <v>1400</v>
      </c>
      <c r="C1100" s="11" t="s">
        <v>1803</v>
      </c>
      <c r="E1100" s="9">
        <v>16560</v>
      </c>
      <c r="G1100" s="6">
        <f t="shared" si="25"/>
        <v>16560</v>
      </c>
    </row>
    <row r="1101" spans="1:8" hidden="1" x14ac:dyDescent="0.25">
      <c r="A1101" s="266">
        <v>43442</v>
      </c>
      <c r="B1101" s="10" t="s">
        <v>2933</v>
      </c>
      <c r="C1101" s="11" t="s">
        <v>3011</v>
      </c>
      <c r="E1101" s="8">
        <v>42500</v>
      </c>
      <c r="G1101" s="6">
        <f t="shared" si="25"/>
        <v>42500</v>
      </c>
    </row>
    <row r="1102" spans="1:8" hidden="1" x14ac:dyDescent="0.25">
      <c r="A1102" s="266">
        <v>43442</v>
      </c>
      <c r="B1102" s="10" t="s">
        <v>2787</v>
      </c>
      <c r="C1102" s="11" t="s">
        <v>3011</v>
      </c>
      <c r="E1102" s="8">
        <v>42500</v>
      </c>
      <c r="G1102" s="6">
        <f t="shared" si="25"/>
        <v>42500</v>
      </c>
    </row>
    <row r="1103" spans="1:8" hidden="1" x14ac:dyDescent="0.25">
      <c r="A1103" s="266">
        <v>43442</v>
      </c>
      <c r="B1103" s="10" t="s">
        <v>3733</v>
      </c>
      <c r="C1103" s="11" t="s">
        <v>3011</v>
      </c>
      <c r="E1103" s="8">
        <v>75000</v>
      </c>
      <c r="G1103" s="6">
        <f t="shared" si="25"/>
        <v>75000</v>
      </c>
    </row>
    <row r="1104" spans="1:8" hidden="1" x14ac:dyDescent="0.25">
      <c r="A1104" s="266">
        <v>43442</v>
      </c>
      <c r="B1104" s="10" t="s">
        <v>2652</v>
      </c>
      <c r="C1104" s="11" t="s">
        <v>3011</v>
      </c>
      <c r="E1104" s="8">
        <v>30000</v>
      </c>
      <c r="G1104" s="6">
        <f t="shared" si="25"/>
        <v>30000</v>
      </c>
    </row>
    <row r="1105" spans="1:7" hidden="1" x14ac:dyDescent="0.25">
      <c r="A1105" s="266">
        <v>43456</v>
      </c>
      <c r="B1105" s="10" t="s">
        <v>1400</v>
      </c>
      <c r="C1105" s="11" t="s">
        <v>166</v>
      </c>
      <c r="E1105" s="8">
        <v>14308</v>
      </c>
      <c r="G1105" s="6">
        <f t="shared" si="25"/>
        <v>14308</v>
      </c>
    </row>
    <row r="1106" spans="1:7" hidden="1" x14ac:dyDescent="0.25">
      <c r="A1106" s="266">
        <v>43456</v>
      </c>
      <c r="B1106" s="10" t="s">
        <v>2652</v>
      </c>
      <c r="C1106" s="11" t="s">
        <v>1803</v>
      </c>
      <c r="E1106" s="8">
        <v>9381</v>
      </c>
      <c r="G1106" s="6">
        <f t="shared" si="25"/>
        <v>9381</v>
      </c>
    </row>
    <row r="1107" spans="1:7" hidden="1" x14ac:dyDescent="0.25">
      <c r="A1107" s="266">
        <v>43456</v>
      </c>
      <c r="B1107" s="10" t="s">
        <v>2652</v>
      </c>
      <c r="C1107" s="11" t="s">
        <v>1803</v>
      </c>
      <c r="E1107" s="8">
        <v>77473</v>
      </c>
      <c r="G1107" s="6">
        <f t="shared" si="25"/>
        <v>77473</v>
      </c>
    </row>
    <row r="1108" spans="1:7" hidden="1" x14ac:dyDescent="0.25">
      <c r="A1108" s="266">
        <v>43456</v>
      </c>
      <c r="B1108" s="10" t="s">
        <v>2652</v>
      </c>
      <c r="C1108" s="11" t="s">
        <v>1803</v>
      </c>
      <c r="E1108" s="8">
        <v>138695</v>
      </c>
      <c r="G1108" s="6">
        <f t="shared" si="25"/>
        <v>138695</v>
      </c>
    </row>
    <row r="1109" spans="1:7" hidden="1" x14ac:dyDescent="0.25">
      <c r="A1109" s="266">
        <v>43456</v>
      </c>
      <c r="B1109" s="10" t="s">
        <v>2652</v>
      </c>
      <c r="C1109" s="11" t="s">
        <v>1803</v>
      </c>
      <c r="E1109" s="8">
        <v>31694</v>
      </c>
      <c r="G1109" s="6">
        <f t="shared" si="25"/>
        <v>31694</v>
      </c>
    </row>
    <row r="1110" spans="1:7" hidden="1" x14ac:dyDescent="0.25">
      <c r="A1110" s="266">
        <v>43456</v>
      </c>
      <c r="B1110" s="10" t="s">
        <v>2652</v>
      </c>
      <c r="C1110" s="11" t="s">
        <v>1803</v>
      </c>
      <c r="E1110" s="8">
        <v>34809</v>
      </c>
      <c r="G1110" s="6">
        <f t="shared" si="25"/>
        <v>34809</v>
      </c>
    </row>
    <row r="1111" spans="1:7" hidden="1" x14ac:dyDescent="0.25">
      <c r="A1111" s="266">
        <v>43456</v>
      </c>
      <c r="B1111" s="10" t="s">
        <v>2652</v>
      </c>
      <c r="C1111" s="11" t="s">
        <v>1803</v>
      </c>
      <c r="E1111" s="8">
        <v>34809</v>
      </c>
      <c r="G1111" s="6">
        <f t="shared" si="25"/>
        <v>34809</v>
      </c>
    </row>
    <row r="1112" spans="1:7" hidden="1" x14ac:dyDescent="0.25">
      <c r="A1112" s="266">
        <v>43456</v>
      </c>
      <c r="B1112" s="10" t="s">
        <v>2652</v>
      </c>
      <c r="C1112" s="11" t="s">
        <v>1803</v>
      </c>
      <c r="E1112" s="8">
        <v>12792</v>
      </c>
      <c r="G1112" s="6">
        <f t="shared" si="25"/>
        <v>12792</v>
      </c>
    </row>
    <row r="1113" spans="1:7" hidden="1" x14ac:dyDescent="0.25">
      <c r="A1113" s="266">
        <v>43466</v>
      </c>
      <c r="B1113" s="10" t="s">
        <v>1400</v>
      </c>
      <c r="C1113" s="11" t="s">
        <v>1815</v>
      </c>
      <c r="E1113" s="8">
        <v>99008</v>
      </c>
      <c r="G1113" s="6">
        <f t="shared" si="25"/>
        <v>99008</v>
      </c>
    </row>
    <row r="1114" spans="1:7" hidden="1" x14ac:dyDescent="0.25">
      <c r="A1114" s="266">
        <v>43466</v>
      </c>
      <c r="B1114" s="10" t="s">
        <v>2787</v>
      </c>
      <c r="C1114" s="11" t="s">
        <v>166</v>
      </c>
      <c r="E1114" s="8">
        <v>7878</v>
      </c>
      <c r="G1114" s="6">
        <f t="shared" si="25"/>
        <v>7878</v>
      </c>
    </row>
    <row r="1115" spans="1:7" hidden="1" x14ac:dyDescent="0.25">
      <c r="A1115" s="266">
        <v>43466</v>
      </c>
      <c r="B1115" s="10" t="s">
        <v>2933</v>
      </c>
      <c r="C1115" s="11" t="s">
        <v>166</v>
      </c>
      <c r="E1115" s="8">
        <v>10000</v>
      </c>
      <c r="G1115" s="6">
        <f t="shared" si="25"/>
        <v>10000</v>
      </c>
    </row>
    <row r="1116" spans="1:7" hidden="1" x14ac:dyDescent="0.25">
      <c r="A1116" s="266">
        <v>43470</v>
      </c>
      <c r="B1116" s="10" t="s">
        <v>1400</v>
      </c>
      <c r="C1116" s="11" t="s">
        <v>1803</v>
      </c>
      <c r="E1116" s="8">
        <v>5840</v>
      </c>
      <c r="G1116" s="6">
        <f t="shared" si="25"/>
        <v>5840</v>
      </c>
    </row>
    <row r="1117" spans="1:7" hidden="1" x14ac:dyDescent="0.25">
      <c r="A1117" s="266">
        <v>43470</v>
      </c>
      <c r="B1117" s="10" t="s">
        <v>1400</v>
      </c>
      <c r="C1117" s="11" t="s">
        <v>1803</v>
      </c>
      <c r="E1117" s="8">
        <v>3148</v>
      </c>
      <c r="G1117" s="6">
        <f t="shared" si="25"/>
        <v>3148</v>
      </c>
    </row>
    <row r="1118" spans="1:7" hidden="1" x14ac:dyDescent="0.25">
      <c r="A1118" s="266">
        <v>43470</v>
      </c>
      <c r="B1118" s="10" t="s">
        <v>1400</v>
      </c>
      <c r="C1118" s="11" t="s">
        <v>1803</v>
      </c>
      <c r="E1118" s="8">
        <v>9792</v>
      </c>
      <c r="G1118" s="6">
        <f t="shared" si="25"/>
        <v>9792</v>
      </c>
    </row>
    <row r="1119" spans="1:7" hidden="1" x14ac:dyDescent="0.25">
      <c r="A1119" s="266">
        <v>43470</v>
      </c>
      <c r="B1119" s="10" t="s">
        <v>2652</v>
      </c>
      <c r="C1119" s="11" t="s">
        <v>1803</v>
      </c>
      <c r="E1119" s="8">
        <v>41724</v>
      </c>
      <c r="G1119" s="6">
        <f t="shared" si="25"/>
        <v>41724</v>
      </c>
    </row>
    <row r="1120" spans="1:7" hidden="1" x14ac:dyDescent="0.25">
      <c r="A1120" s="266">
        <v>43470</v>
      </c>
      <c r="B1120" s="10" t="s">
        <v>1400</v>
      </c>
      <c r="C1120" s="11" t="s">
        <v>1803</v>
      </c>
      <c r="E1120" s="8">
        <v>7814</v>
      </c>
      <c r="G1120" s="6">
        <f t="shared" si="25"/>
        <v>7814</v>
      </c>
    </row>
    <row r="1121" spans="1:8" hidden="1" x14ac:dyDescent="0.25">
      <c r="A1121" s="266">
        <v>43470</v>
      </c>
      <c r="B1121" s="10" t="s">
        <v>2652</v>
      </c>
      <c r="C1121" s="11" t="s">
        <v>1803</v>
      </c>
      <c r="E1121" s="8">
        <v>93325</v>
      </c>
      <c r="G1121" s="6">
        <f t="shared" si="25"/>
        <v>93325</v>
      </c>
    </row>
    <row r="1122" spans="1:8" hidden="1" x14ac:dyDescent="0.25">
      <c r="A1122" s="266">
        <v>43470</v>
      </c>
      <c r="B1122" s="10" t="s">
        <v>2652</v>
      </c>
      <c r="C1122" s="11" t="s">
        <v>1803</v>
      </c>
      <c r="E1122" s="8">
        <v>2505</v>
      </c>
      <c r="G1122" s="6">
        <f t="shared" si="25"/>
        <v>2505</v>
      </c>
    </row>
    <row r="1123" spans="1:8" hidden="1" x14ac:dyDescent="0.25">
      <c r="A1123" s="266">
        <v>43470</v>
      </c>
      <c r="B1123" s="10" t="s">
        <v>2652</v>
      </c>
      <c r="C1123" s="11" t="s">
        <v>1803</v>
      </c>
      <c r="E1123" s="8">
        <v>137108</v>
      </c>
      <c r="G1123" s="6">
        <f t="shared" si="25"/>
        <v>137108</v>
      </c>
    </row>
    <row r="1124" spans="1:8" hidden="1" x14ac:dyDescent="0.25">
      <c r="A1124" s="266">
        <v>43470</v>
      </c>
      <c r="B1124" s="10" t="s">
        <v>3733</v>
      </c>
      <c r="C1124" s="11" t="s">
        <v>3011</v>
      </c>
      <c r="F1124" s="295">
        <v>75000</v>
      </c>
      <c r="G1124" s="6">
        <f t="shared" si="25"/>
        <v>-75000</v>
      </c>
      <c r="H1124" s="78"/>
    </row>
    <row r="1125" spans="1:8" hidden="1" x14ac:dyDescent="0.25">
      <c r="A1125" s="266">
        <v>43470</v>
      </c>
      <c r="B1125" s="10" t="s">
        <v>2933</v>
      </c>
      <c r="C1125" s="11" t="s">
        <v>3011</v>
      </c>
      <c r="F1125" s="9">
        <v>42500</v>
      </c>
      <c r="G1125" s="6">
        <f t="shared" si="25"/>
        <v>-42500</v>
      </c>
      <c r="H1125" s="79" t="s">
        <v>4359</v>
      </c>
    </row>
    <row r="1126" spans="1:8" hidden="1" x14ac:dyDescent="0.25">
      <c r="A1126" s="266">
        <v>43470</v>
      </c>
      <c r="B1126" s="10" t="s">
        <v>2787</v>
      </c>
      <c r="C1126" s="11" t="s">
        <v>3011</v>
      </c>
      <c r="F1126" s="9">
        <v>42500</v>
      </c>
      <c r="G1126" s="6">
        <f t="shared" si="25"/>
        <v>-42500</v>
      </c>
      <c r="H1126" s="79"/>
    </row>
    <row r="1127" spans="1:8" ht="16.5" hidden="1" thickBot="1" x14ac:dyDescent="0.3">
      <c r="A1127" s="266">
        <v>43470</v>
      </c>
      <c r="B1127" s="10" t="s">
        <v>2652</v>
      </c>
      <c r="C1127" s="11" t="s">
        <v>3011</v>
      </c>
      <c r="F1127" s="296">
        <v>30000</v>
      </c>
      <c r="G1127" s="6">
        <f t="shared" si="25"/>
        <v>-30000</v>
      </c>
      <c r="H1127" s="80"/>
    </row>
    <row r="1128" spans="1:8" hidden="1" x14ac:dyDescent="0.25">
      <c r="A1128" s="266">
        <v>43473</v>
      </c>
      <c r="B1128" s="10" t="s">
        <v>1400</v>
      </c>
      <c r="C1128" s="11" t="s">
        <v>1815</v>
      </c>
      <c r="E1128" s="109"/>
      <c r="F1128" s="111">
        <v>400000</v>
      </c>
      <c r="G1128" s="6">
        <f t="shared" si="25"/>
        <v>-400000</v>
      </c>
      <c r="H1128" s="78" t="s">
        <v>4376</v>
      </c>
    </row>
    <row r="1129" spans="1:8" hidden="1" x14ac:dyDescent="0.25">
      <c r="A1129" s="266">
        <v>43473</v>
      </c>
      <c r="B1129" s="10" t="s">
        <v>1400</v>
      </c>
      <c r="C1129" s="11" t="s">
        <v>166</v>
      </c>
      <c r="E1129" s="109"/>
      <c r="F1129" s="19">
        <v>300000</v>
      </c>
      <c r="G1129" s="6">
        <f t="shared" si="25"/>
        <v>-300000</v>
      </c>
      <c r="H1129" s="31" t="s">
        <v>4376</v>
      </c>
    </row>
    <row r="1130" spans="1:8" hidden="1" x14ac:dyDescent="0.25">
      <c r="A1130" s="266">
        <v>43473</v>
      </c>
      <c r="B1130" s="10" t="s">
        <v>2652</v>
      </c>
      <c r="C1130" s="11" t="s">
        <v>1803</v>
      </c>
      <c r="E1130" s="109"/>
      <c r="F1130" s="19">
        <v>405000</v>
      </c>
      <c r="G1130" s="6">
        <f t="shared" si="25"/>
        <v>-405000</v>
      </c>
      <c r="H1130" s="31" t="s">
        <v>4376</v>
      </c>
    </row>
    <row r="1131" spans="1:8" hidden="1" x14ac:dyDescent="0.25">
      <c r="A1131" s="266">
        <v>43480</v>
      </c>
      <c r="B1131" s="10" t="s">
        <v>2933</v>
      </c>
      <c r="C1131" s="11" t="s">
        <v>180</v>
      </c>
      <c r="E1131" s="109"/>
      <c r="F1131" s="295">
        <v>500000</v>
      </c>
      <c r="G1131" s="6">
        <f t="shared" si="25"/>
        <v>-500000</v>
      </c>
      <c r="H1131" s="78" t="s">
        <v>4394</v>
      </c>
    </row>
    <row r="1132" spans="1:8" hidden="1" x14ac:dyDescent="0.25">
      <c r="A1132" s="266">
        <v>43480</v>
      </c>
      <c r="B1132" s="10" t="s">
        <v>2933</v>
      </c>
      <c r="C1132" s="11" t="s">
        <v>180</v>
      </c>
      <c r="E1132" s="109"/>
      <c r="F1132" s="9">
        <f>500000-F1133-F1134</f>
        <v>72064</v>
      </c>
      <c r="G1132" s="6">
        <f t="shared" si="25"/>
        <v>-72064</v>
      </c>
      <c r="H1132" s="78"/>
    </row>
    <row r="1133" spans="1:8" hidden="1" x14ac:dyDescent="0.25">
      <c r="A1133" s="266">
        <v>43480</v>
      </c>
      <c r="B1133" s="10" t="s">
        <v>3622</v>
      </c>
      <c r="C1133" s="11" t="s">
        <v>180</v>
      </c>
      <c r="E1133" s="109"/>
      <c r="F1133" s="9">
        <v>259221</v>
      </c>
      <c r="G1133" s="6">
        <f t="shared" si="25"/>
        <v>-259221</v>
      </c>
      <c r="H1133" s="79" t="s">
        <v>4395</v>
      </c>
    </row>
    <row r="1134" spans="1:8" hidden="1" x14ac:dyDescent="0.25">
      <c r="A1134" s="266">
        <v>43480</v>
      </c>
      <c r="B1134" s="10" t="s">
        <v>3733</v>
      </c>
      <c r="C1134" s="11" t="s">
        <v>180</v>
      </c>
      <c r="E1134" s="109"/>
      <c r="F1134" s="9">
        <v>168715</v>
      </c>
      <c r="G1134" s="6">
        <f t="shared" si="25"/>
        <v>-168715</v>
      </c>
      <c r="H1134" s="80"/>
    </row>
    <row r="1135" spans="1:8" ht="16.5" hidden="1" thickBot="1" x14ac:dyDescent="0.3">
      <c r="A1135" s="266">
        <v>43480</v>
      </c>
      <c r="B1135" s="10" t="s">
        <v>2933</v>
      </c>
      <c r="C1135" s="11" t="s">
        <v>180</v>
      </c>
      <c r="E1135" s="109"/>
      <c r="F1135" s="296">
        <v>400000</v>
      </c>
      <c r="G1135" s="6">
        <f t="shared" si="25"/>
        <v>-400000</v>
      </c>
      <c r="H1135" s="80" t="s">
        <v>4396</v>
      </c>
    </row>
    <row r="1136" spans="1:8" hidden="1" x14ac:dyDescent="0.25">
      <c r="A1136" s="266">
        <v>43480</v>
      </c>
      <c r="B1136" s="10" t="s">
        <v>1400</v>
      </c>
      <c r="C1136" s="11" t="s">
        <v>164</v>
      </c>
      <c r="E1136" s="8">
        <v>28596</v>
      </c>
      <c r="G1136" s="6">
        <f t="shared" si="25"/>
        <v>28596</v>
      </c>
    </row>
    <row r="1137" spans="1:8" hidden="1" x14ac:dyDescent="0.25">
      <c r="A1137" s="266">
        <v>43481</v>
      </c>
      <c r="B1137" s="10" t="s">
        <v>1400</v>
      </c>
      <c r="C1137" s="11" t="s">
        <v>164</v>
      </c>
      <c r="F1137" s="9">
        <v>75000</v>
      </c>
      <c r="G1137" s="6">
        <f t="shared" si="25"/>
        <v>-75000</v>
      </c>
      <c r="H1137" s="31" t="s">
        <v>4406</v>
      </c>
    </row>
    <row r="1138" spans="1:8" hidden="1" x14ac:dyDescent="0.25">
      <c r="A1138" s="266">
        <v>43489</v>
      </c>
      <c r="B1138" s="10" t="s">
        <v>2652</v>
      </c>
      <c r="C1138" s="11" t="s">
        <v>1803</v>
      </c>
      <c r="E1138" s="8">
        <v>92310</v>
      </c>
      <c r="G1138" s="6">
        <f t="shared" si="25"/>
        <v>92310</v>
      </c>
    </row>
    <row r="1139" spans="1:8" hidden="1" x14ac:dyDescent="0.25">
      <c r="A1139" s="266">
        <v>43489</v>
      </c>
      <c r="B1139" s="10" t="s">
        <v>2652</v>
      </c>
      <c r="C1139" s="11" t="s">
        <v>1803</v>
      </c>
      <c r="E1139" s="8">
        <v>2968</v>
      </c>
      <c r="G1139" s="6">
        <f t="shared" si="25"/>
        <v>2968</v>
      </c>
    </row>
    <row r="1140" spans="1:8" hidden="1" x14ac:dyDescent="0.25">
      <c r="A1140" s="266">
        <v>43491</v>
      </c>
      <c r="B1140" s="10" t="s">
        <v>2652</v>
      </c>
      <c r="C1140" s="11" t="s">
        <v>1803</v>
      </c>
      <c r="E1140" s="109"/>
      <c r="F1140" s="19">
        <v>2505</v>
      </c>
      <c r="G1140" s="6">
        <f t="shared" si="25"/>
        <v>-2505</v>
      </c>
      <c r="H1140" s="7" t="s">
        <v>4470</v>
      </c>
    </row>
    <row r="1141" spans="1:8" hidden="1" x14ac:dyDescent="0.25">
      <c r="A1141" s="266">
        <v>43480</v>
      </c>
      <c r="B1141" s="10" t="s">
        <v>1400</v>
      </c>
      <c r="C1141" s="11" t="s">
        <v>166</v>
      </c>
      <c r="D1141" s="773"/>
      <c r="E1141" s="281">
        <v>80400</v>
      </c>
      <c r="F1141" s="280"/>
      <c r="G1141" s="6">
        <f t="shared" si="25"/>
        <v>80400</v>
      </c>
    </row>
    <row r="1142" spans="1:8" hidden="1" x14ac:dyDescent="0.25">
      <c r="A1142" s="266">
        <v>43480</v>
      </c>
      <c r="B1142" s="10" t="s">
        <v>2787</v>
      </c>
      <c r="C1142" s="11" t="s">
        <v>166</v>
      </c>
      <c r="D1142" s="773"/>
      <c r="E1142" s="282">
        <v>4800</v>
      </c>
      <c r="F1142" s="280"/>
      <c r="G1142" s="6">
        <f t="shared" si="25"/>
        <v>4800</v>
      </c>
    </row>
    <row r="1143" spans="1:8" hidden="1" x14ac:dyDescent="0.25">
      <c r="A1143" s="266">
        <v>43480</v>
      </c>
      <c r="B1143" s="10" t="s">
        <v>2787</v>
      </c>
      <c r="C1143" s="11" t="s">
        <v>166</v>
      </c>
      <c r="D1143" s="773"/>
      <c r="E1143" s="282">
        <v>4800</v>
      </c>
      <c r="F1143" s="280"/>
      <c r="G1143" s="6">
        <f t="shared" si="25"/>
        <v>4800</v>
      </c>
    </row>
    <row r="1144" spans="1:8" hidden="1" x14ac:dyDescent="0.25">
      <c r="A1144" s="266">
        <v>43480</v>
      </c>
      <c r="B1144" s="10" t="s">
        <v>3733</v>
      </c>
      <c r="C1144" s="11" t="s">
        <v>166</v>
      </c>
      <c r="D1144" s="773"/>
      <c r="E1144" s="282">
        <v>27600</v>
      </c>
      <c r="F1144" s="280"/>
      <c r="G1144" s="6">
        <f t="shared" si="25"/>
        <v>27600</v>
      </c>
    </row>
    <row r="1145" spans="1:8" hidden="1" x14ac:dyDescent="0.25">
      <c r="A1145" s="266">
        <v>43480</v>
      </c>
      <c r="B1145" s="10" t="s">
        <v>2787</v>
      </c>
      <c r="C1145" s="11" t="s">
        <v>166</v>
      </c>
      <c r="D1145" s="773"/>
      <c r="E1145" s="282">
        <v>3816</v>
      </c>
      <c r="F1145" s="280"/>
      <c r="G1145" s="6">
        <f t="shared" si="25"/>
        <v>3816</v>
      </c>
    </row>
    <row r="1146" spans="1:8" hidden="1" x14ac:dyDescent="0.25">
      <c r="A1146" s="266">
        <v>43480</v>
      </c>
      <c r="B1146" s="10" t="s">
        <v>1400</v>
      </c>
      <c r="C1146" s="11" t="s">
        <v>166</v>
      </c>
      <c r="D1146" s="773"/>
      <c r="E1146" s="282">
        <v>60775</v>
      </c>
      <c r="F1146" s="280"/>
      <c r="G1146" s="6">
        <f t="shared" si="25"/>
        <v>60775</v>
      </c>
    </row>
    <row r="1147" spans="1:8" hidden="1" x14ac:dyDescent="0.25">
      <c r="A1147" s="266">
        <v>43480</v>
      </c>
      <c r="B1147" s="10" t="s">
        <v>2787</v>
      </c>
      <c r="C1147" s="11" t="s">
        <v>166</v>
      </c>
      <c r="D1147" s="773"/>
      <c r="E1147" s="282">
        <v>22800</v>
      </c>
      <c r="F1147" s="280"/>
      <c r="G1147" s="6">
        <f t="shared" si="25"/>
        <v>22800</v>
      </c>
    </row>
    <row r="1148" spans="1:8" hidden="1" x14ac:dyDescent="0.25">
      <c r="A1148" s="266">
        <v>43480</v>
      </c>
      <c r="B1148" s="10" t="s">
        <v>1400</v>
      </c>
      <c r="C1148" s="11" t="s">
        <v>166</v>
      </c>
      <c r="D1148" s="773"/>
      <c r="E1148" s="282">
        <v>40000</v>
      </c>
      <c r="F1148" s="280"/>
      <c r="G1148" s="6">
        <f t="shared" si="25"/>
        <v>40000</v>
      </c>
    </row>
    <row r="1149" spans="1:8" hidden="1" x14ac:dyDescent="0.25">
      <c r="A1149" s="266">
        <v>43480</v>
      </c>
      <c r="B1149" s="10" t="s">
        <v>1400</v>
      </c>
      <c r="C1149" s="11" t="s">
        <v>166</v>
      </c>
      <c r="D1149" s="773"/>
      <c r="E1149" s="282">
        <v>10000</v>
      </c>
      <c r="F1149" s="280"/>
      <c r="G1149" s="6">
        <f t="shared" si="25"/>
        <v>10000</v>
      </c>
    </row>
    <row r="1150" spans="1:8" hidden="1" x14ac:dyDescent="0.25">
      <c r="A1150" s="266">
        <v>43493</v>
      </c>
      <c r="B1150" s="10" t="s">
        <v>1400</v>
      </c>
      <c r="C1150" s="11" t="s">
        <v>1815</v>
      </c>
      <c r="D1150" s="773"/>
      <c r="E1150" s="22">
        <v>218756</v>
      </c>
      <c r="F1150" s="280"/>
      <c r="G1150" s="6">
        <f t="shared" si="25"/>
        <v>218756</v>
      </c>
    </row>
    <row r="1151" spans="1:8" hidden="1" x14ac:dyDescent="0.25">
      <c r="A1151" s="266">
        <v>43495</v>
      </c>
      <c r="B1151" s="10" t="s">
        <v>2933</v>
      </c>
      <c r="C1151" s="11" t="s">
        <v>180</v>
      </c>
      <c r="D1151" s="773"/>
      <c r="E1151" s="22">
        <v>160000</v>
      </c>
      <c r="F1151" s="280"/>
      <c r="G1151" s="6">
        <f t="shared" si="25"/>
        <v>160000</v>
      </c>
    </row>
    <row r="1152" spans="1:8" hidden="1" x14ac:dyDescent="0.25">
      <c r="A1152" s="266">
        <v>43495</v>
      </c>
      <c r="B1152" s="10" t="s">
        <v>2652</v>
      </c>
      <c r="C1152" s="11" t="s">
        <v>3011</v>
      </c>
      <c r="D1152" s="773"/>
      <c r="E1152" s="281">
        <v>90000</v>
      </c>
      <c r="F1152" s="280"/>
      <c r="G1152" s="6">
        <f t="shared" si="25"/>
        <v>90000</v>
      </c>
    </row>
    <row r="1153" spans="1:8" hidden="1" x14ac:dyDescent="0.25">
      <c r="A1153" s="266">
        <v>43495</v>
      </c>
      <c r="B1153" s="10" t="s">
        <v>3733</v>
      </c>
      <c r="C1153" s="11" t="s">
        <v>3011</v>
      </c>
      <c r="D1153" s="773"/>
      <c r="E1153" s="282">
        <v>135000</v>
      </c>
      <c r="F1153" s="280"/>
      <c r="G1153" s="6">
        <f t="shared" si="25"/>
        <v>135000</v>
      </c>
    </row>
    <row r="1154" spans="1:8" hidden="1" x14ac:dyDescent="0.25">
      <c r="A1154" s="266">
        <v>43495</v>
      </c>
      <c r="B1154" s="10" t="s">
        <v>2933</v>
      </c>
      <c r="C1154" s="11" t="s">
        <v>3011</v>
      </c>
      <c r="D1154" s="773"/>
      <c r="E1154" s="283">
        <v>85000</v>
      </c>
      <c r="F1154" s="280"/>
      <c r="G1154" s="6">
        <f t="shared" si="25"/>
        <v>85000</v>
      </c>
    </row>
    <row r="1155" spans="1:8" hidden="1" x14ac:dyDescent="0.25">
      <c r="A1155" s="266">
        <v>43495</v>
      </c>
      <c r="B1155" s="10" t="s">
        <v>1400</v>
      </c>
      <c r="C1155" s="11" t="s">
        <v>164</v>
      </c>
      <c r="D1155" s="773"/>
      <c r="E1155" s="281">
        <v>5259</v>
      </c>
      <c r="F1155" s="280"/>
      <c r="G1155" s="6">
        <f t="shared" si="25"/>
        <v>5259</v>
      </c>
    </row>
    <row r="1156" spans="1:8" hidden="1" x14ac:dyDescent="0.25">
      <c r="A1156" s="266">
        <v>43495</v>
      </c>
      <c r="B1156" s="10" t="s">
        <v>1400</v>
      </c>
      <c r="C1156" s="11" t="s">
        <v>164</v>
      </c>
      <c r="D1156" s="773"/>
      <c r="E1156" s="282">
        <v>74051</v>
      </c>
      <c r="F1156" s="280"/>
      <c r="G1156" s="6">
        <f t="shared" si="25"/>
        <v>74051</v>
      </c>
    </row>
    <row r="1157" spans="1:8" hidden="1" x14ac:dyDescent="0.25">
      <c r="A1157" s="266">
        <v>43495</v>
      </c>
      <c r="B1157" s="10" t="s">
        <v>1400</v>
      </c>
      <c r="C1157" s="11" t="s">
        <v>164</v>
      </c>
      <c r="D1157" s="773"/>
      <c r="E1157" s="283">
        <v>19773</v>
      </c>
      <c r="F1157" s="280"/>
      <c r="G1157" s="6">
        <f t="shared" si="25"/>
        <v>19773</v>
      </c>
    </row>
    <row r="1158" spans="1:8" hidden="1" x14ac:dyDescent="0.25">
      <c r="A1158" s="266">
        <v>43495</v>
      </c>
      <c r="B1158" s="10" t="s">
        <v>2652</v>
      </c>
      <c r="C1158" s="11" t="s">
        <v>3011</v>
      </c>
      <c r="D1158" s="773"/>
      <c r="E1158" s="300"/>
      <c r="F1158" s="280">
        <v>250000</v>
      </c>
      <c r="G1158" s="6">
        <f t="shared" si="25"/>
        <v>-250000</v>
      </c>
      <c r="H1158" s="124"/>
    </row>
    <row r="1159" spans="1:8" hidden="1" x14ac:dyDescent="0.25">
      <c r="A1159" s="266">
        <v>43500</v>
      </c>
      <c r="B1159" s="10" t="s">
        <v>2652</v>
      </c>
      <c r="C1159" s="11" t="s">
        <v>1803</v>
      </c>
      <c r="D1159" s="773"/>
      <c r="E1159" s="282">
        <v>164818</v>
      </c>
      <c r="F1159" s="280"/>
      <c r="G1159" s="6">
        <f t="shared" si="25"/>
        <v>164818</v>
      </c>
    </row>
    <row r="1160" spans="1:8" hidden="1" x14ac:dyDescent="0.25">
      <c r="A1160" s="266">
        <v>43500</v>
      </c>
      <c r="B1160" s="10" t="s">
        <v>1400</v>
      </c>
      <c r="C1160" s="11" t="s">
        <v>1803</v>
      </c>
      <c r="D1160" s="773"/>
      <c r="E1160" s="282">
        <v>4060</v>
      </c>
      <c r="F1160" s="280"/>
      <c r="G1160" s="6">
        <f t="shared" si="25"/>
        <v>4060</v>
      </c>
    </row>
    <row r="1161" spans="1:8" hidden="1" x14ac:dyDescent="0.25">
      <c r="A1161" s="266">
        <v>43500</v>
      </c>
      <c r="B1161" s="10" t="s">
        <v>2652</v>
      </c>
      <c r="C1161" s="11" t="s">
        <v>1803</v>
      </c>
      <c r="D1161" s="773"/>
      <c r="E1161" s="282">
        <v>66065</v>
      </c>
      <c r="F1161" s="280"/>
      <c r="G1161" s="6">
        <f t="shared" si="25"/>
        <v>66065</v>
      </c>
    </row>
    <row r="1162" spans="1:8" hidden="1" x14ac:dyDescent="0.25">
      <c r="A1162" s="266">
        <v>43500</v>
      </c>
      <c r="B1162" s="10" t="s">
        <v>2652</v>
      </c>
      <c r="C1162" s="11" t="s">
        <v>1803</v>
      </c>
      <c r="D1162" s="773"/>
      <c r="E1162" s="282">
        <v>54061</v>
      </c>
      <c r="F1162" s="280"/>
      <c r="G1162" s="6">
        <f t="shared" si="25"/>
        <v>54061</v>
      </c>
    </row>
    <row r="1163" spans="1:8" hidden="1" x14ac:dyDescent="0.25">
      <c r="A1163" s="266">
        <v>43500</v>
      </c>
      <c r="B1163" s="10" t="s">
        <v>1400</v>
      </c>
      <c r="C1163" s="11" t="s">
        <v>1803</v>
      </c>
      <c r="D1163" s="773"/>
      <c r="E1163" s="282">
        <v>8310</v>
      </c>
      <c r="F1163" s="280"/>
      <c r="G1163" s="6">
        <f t="shared" si="25"/>
        <v>8310</v>
      </c>
    </row>
    <row r="1164" spans="1:8" hidden="1" x14ac:dyDescent="0.25">
      <c r="A1164" s="266">
        <v>43500</v>
      </c>
      <c r="B1164" s="10" t="s">
        <v>2933</v>
      </c>
      <c r="C1164" s="11" t="s">
        <v>3011</v>
      </c>
      <c r="D1164" s="773"/>
      <c r="E1164" s="281">
        <v>10000</v>
      </c>
      <c r="F1164" s="280"/>
      <c r="G1164" s="6">
        <f t="shared" si="25"/>
        <v>10000</v>
      </c>
    </row>
    <row r="1165" spans="1:8" hidden="1" x14ac:dyDescent="0.25">
      <c r="A1165" s="266">
        <v>43500</v>
      </c>
      <c r="B1165" s="10" t="s">
        <v>2652</v>
      </c>
      <c r="C1165" s="11" t="s">
        <v>3011</v>
      </c>
      <c r="D1165" s="773"/>
      <c r="E1165" s="283">
        <v>145000</v>
      </c>
      <c r="F1165" s="280"/>
      <c r="G1165" s="6">
        <f t="shared" si="25"/>
        <v>145000</v>
      </c>
    </row>
    <row r="1166" spans="1:8" hidden="1" x14ac:dyDescent="0.25">
      <c r="A1166" s="266">
        <v>43500</v>
      </c>
      <c r="B1166" s="10" t="s">
        <v>1400</v>
      </c>
      <c r="C1166" s="11" t="s">
        <v>169</v>
      </c>
      <c r="E1166" s="8">
        <v>2094</v>
      </c>
      <c r="G1166" s="6">
        <f t="shared" si="25"/>
        <v>2094</v>
      </c>
    </row>
    <row r="1167" spans="1:8" hidden="1" x14ac:dyDescent="0.25">
      <c r="A1167" s="266">
        <v>43500</v>
      </c>
      <c r="B1167" s="10" t="s">
        <v>1400</v>
      </c>
      <c r="C1167" s="11" t="s">
        <v>169</v>
      </c>
      <c r="E1167" s="8">
        <v>14538</v>
      </c>
      <c r="G1167" s="6">
        <f t="shared" si="25"/>
        <v>14538</v>
      </c>
    </row>
    <row r="1168" spans="1:8" hidden="1" x14ac:dyDescent="0.25">
      <c r="A1168" s="266">
        <v>43500</v>
      </c>
      <c r="B1168" s="10" t="s">
        <v>1400</v>
      </c>
      <c r="C1168" s="11" t="s">
        <v>169</v>
      </c>
      <c r="E1168" s="8">
        <v>23518</v>
      </c>
      <c r="G1168" s="6">
        <f t="shared" si="25"/>
        <v>23518</v>
      </c>
    </row>
    <row r="1169" spans="1:8" hidden="1" x14ac:dyDescent="0.25">
      <c r="A1169" s="266">
        <v>43500</v>
      </c>
      <c r="B1169" s="10" t="s">
        <v>1400</v>
      </c>
      <c r="C1169" s="11" t="s">
        <v>169</v>
      </c>
      <c r="E1169" s="8">
        <v>2815</v>
      </c>
      <c r="G1169" s="6">
        <f t="shared" si="25"/>
        <v>2815</v>
      </c>
    </row>
    <row r="1170" spans="1:8" hidden="1" x14ac:dyDescent="0.25">
      <c r="A1170" s="266">
        <v>43508</v>
      </c>
      <c r="B1170" s="10" t="s">
        <v>2652</v>
      </c>
      <c r="C1170" s="11" t="s">
        <v>1803</v>
      </c>
      <c r="D1170" s="773"/>
      <c r="E1170" s="281">
        <v>1474</v>
      </c>
      <c r="F1170" s="280"/>
      <c r="G1170" s="6">
        <f t="shared" si="25"/>
        <v>1474</v>
      </c>
    </row>
    <row r="1171" spans="1:8" hidden="1" x14ac:dyDescent="0.25">
      <c r="A1171" s="266">
        <v>43508</v>
      </c>
      <c r="B1171" s="10" t="s">
        <v>2652</v>
      </c>
      <c r="C1171" s="11" t="s">
        <v>1803</v>
      </c>
      <c r="D1171" s="773"/>
      <c r="E1171" s="282">
        <v>122831</v>
      </c>
      <c r="F1171" s="280"/>
      <c r="G1171" s="6">
        <f t="shared" si="25"/>
        <v>122831</v>
      </c>
    </row>
    <row r="1172" spans="1:8" hidden="1" x14ac:dyDescent="0.25">
      <c r="A1172" s="266">
        <v>43508</v>
      </c>
      <c r="B1172" s="10" t="s">
        <v>1400</v>
      </c>
      <c r="C1172" s="11" t="s">
        <v>1803</v>
      </c>
      <c r="D1172" s="773"/>
      <c r="E1172" s="282">
        <v>2128</v>
      </c>
      <c r="F1172" s="280"/>
      <c r="G1172" s="6">
        <f t="shared" si="25"/>
        <v>2128</v>
      </c>
    </row>
    <row r="1173" spans="1:8" hidden="1" x14ac:dyDescent="0.25">
      <c r="A1173" s="266">
        <v>43508</v>
      </c>
      <c r="B1173" s="10" t="s">
        <v>1400</v>
      </c>
      <c r="C1173" s="11" t="s">
        <v>1803</v>
      </c>
      <c r="D1173" s="773"/>
      <c r="E1173" s="283">
        <v>3010</v>
      </c>
      <c r="F1173" s="280"/>
      <c r="G1173" s="6">
        <f t="shared" si="25"/>
        <v>3010</v>
      </c>
    </row>
    <row r="1174" spans="1:8" hidden="1" x14ac:dyDescent="0.25">
      <c r="A1174" s="266">
        <v>43508</v>
      </c>
      <c r="B1174" s="10" t="s">
        <v>1400</v>
      </c>
      <c r="C1174" s="11" t="s">
        <v>166</v>
      </c>
      <c r="D1174" s="773"/>
      <c r="E1174" s="22">
        <v>78000</v>
      </c>
      <c r="F1174" s="280"/>
      <c r="G1174" s="6">
        <f t="shared" si="25"/>
        <v>78000</v>
      </c>
    </row>
    <row r="1175" spans="1:8" hidden="1" x14ac:dyDescent="0.25">
      <c r="A1175" s="266">
        <v>43508</v>
      </c>
      <c r="B1175" s="10" t="s">
        <v>1400</v>
      </c>
      <c r="C1175" s="11" t="s">
        <v>164</v>
      </c>
      <c r="E1175" s="8">
        <v>5490</v>
      </c>
      <c r="G1175" s="6">
        <f t="shared" si="25"/>
        <v>5490</v>
      </c>
    </row>
    <row r="1176" spans="1:8" hidden="1" x14ac:dyDescent="0.25">
      <c r="A1176" s="266">
        <v>43508</v>
      </c>
      <c r="B1176" s="10" t="s">
        <v>1400</v>
      </c>
      <c r="C1176" s="11" t="s">
        <v>164</v>
      </c>
      <c r="F1176" s="9">
        <v>13520</v>
      </c>
      <c r="G1176" s="6">
        <f t="shared" si="25"/>
        <v>-13520</v>
      </c>
      <c r="H1176" s="7" t="s">
        <v>4470</v>
      </c>
    </row>
    <row r="1177" spans="1:8" hidden="1" x14ac:dyDescent="0.25">
      <c r="A1177" s="266">
        <v>43512</v>
      </c>
      <c r="B1177" s="10" t="s">
        <v>2933</v>
      </c>
      <c r="C1177" s="11" t="s">
        <v>3011</v>
      </c>
      <c r="E1177" s="292">
        <v>24000</v>
      </c>
      <c r="G1177" s="6">
        <f t="shared" si="25"/>
        <v>24000</v>
      </c>
    </row>
    <row r="1178" spans="1:8" hidden="1" x14ac:dyDescent="0.25">
      <c r="A1178" s="266">
        <v>43512</v>
      </c>
      <c r="B1178" s="10" t="s">
        <v>2652</v>
      </c>
      <c r="C1178" s="11" t="s">
        <v>3011</v>
      </c>
      <c r="E1178" s="8">
        <v>121000</v>
      </c>
      <c r="G1178" s="6">
        <f t="shared" si="25"/>
        <v>121000</v>
      </c>
    </row>
    <row r="1179" spans="1:8" ht="16.5" hidden="1" thickBot="1" x14ac:dyDescent="0.3">
      <c r="A1179" s="266">
        <v>43512</v>
      </c>
      <c r="B1179" s="10" t="s">
        <v>2933</v>
      </c>
      <c r="C1179" s="11" t="s">
        <v>3011</v>
      </c>
      <c r="E1179" s="293">
        <v>15000</v>
      </c>
      <c r="G1179" s="6">
        <f t="shared" si="25"/>
        <v>15000</v>
      </c>
    </row>
    <row r="1180" spans="1:8" ht="16.5" hidden="1" thickBot="1" x14ac:dyDescent="0.3">
      <c r="A1180" s="266">
        <v>43512</v>
      </c>
      <c r="B1180" s="10" t="s">
        <v>2787</v>
      </c>
      <c r="C1180" s="11" t="s">
        <v>161</v>
      </c>
      <c r="F1180" s="301">
        <v>500000</v>
      </c>
      <c r="G1180" s="6">
        <f t="shared" si="25"/>
        <v>-500000</v>
      </c>
      <c r="H1180" s="31" t="s">
        <v>4641</v>
      </c>
    </row>
    <row r="1181" spans="1:8" ht="16.5" hidden="1" thickBot="1" x14ac:dyDescent="0.3">
      <c r="A1181" s="266">
        <v>43512</v>
      </c>
      <c r="B1181" s="10" t="s">
        <v>1400</v>
      </c>
      <c r="C1181" s="11" t="s">
        <v>164</v>
      </c>
      <c r="F1181" s="301">
        <v>100000</v>
      </c>
      <c r="G1181" s="6">
        <f t="shared" si="25"/>
        <v>-100000</v>
      </c>
      <c r="H1181" s="31" t="s">
        <v>4578</v>
      </c>
    </row>
    <row r="1182" spans="1:8" hidden="1" x14ac:dyDescent="0.25">
      <c r="A1182" s="266">
        <v>43512</v>
      </c>
      <c r="B1182" s="10" t="s">
        <v>2652</v>
      </c>
      <c r="C1182" s="11" t="s">
        <v>3011</v>
      </c>
      <c r="E1182" s="109"/>
      <c r="F1182" s="295">
        <v>65000</v>
      </c>
      <c r="G1182" s="6">
        <f t="shared" si="25"/>
        <v>-65000</v>
      </c>
      <c r="H1182" s="31" t="s">
        <v>4577</v>
      </c>
    </row>
    <row r="1183" spans="1:8" ht="16.5" hidden="1" thickBot="1" x14ac:dyDescent="0.3">
      <c r="A1183" s="266">
        <v>43512</v>
      </c>
      <c r="B1183" s="10" t="s">
        <v>3733</v>
      </c>
      <c r="C1183" s="11" t="s">
        <v>3011</v>
      </c>
      <c r="E1183" s="109"/>
      <c r="F1183" s="296">
        <v>135000</v>
      </c>
      <c r="G1183" s="6">
        <f t="shared" si="25"/>
        <v>-135000</v>
      </c>
      <c r="H1183" s="78" t="s">
        <v>4577</v>
      </c>
    </row>
    <row r="1184" spans="1:8" hidden="1" x14ac:dyDescent="0.25">
      <c r="A1184" s="266">
        <v>43517</v>
      </c>
      <c r="B1184" s="10" t="s">
        <v>2652</v>
      </c>
      <c r="C1184" s="11" t="s">
        <v>1803</v>
      </c>
      <c r="E1184" s="292">
        <v>51927</v>
      </c>
      <c r="G1184" s="6">
        <f t="shared" si="25"/>
        <v>51927</v>
      </c>
    </row>
    <row r="1185" spans="1:8" hidden="1" x14ac:dyDescent="0.25">
      <c r="A1185" s="266">
        <v>43517</v>
      </c>
      <c r="B1185" s="10" t="s">
        <v>2652</v>
      </c>
      <c r="C1185" s="11" t="s">
        <v>1803</v>
      </c>
      <c r="E1185" s="8">
        <v>44869</v>
      </c>
      <c r="G1185" s="6">
        <f t="shared" si="25"/>
        <v>44869</v>
      </c>
    </row>
    <row r="1186" spans="1:8" ht="16.5" hidden="1" thickBot="1" x14ac:dyDescent="0.3">
      <c r="A1186" s="266">
        <v>43517</v>
      </c>
      <c r="B1186" s="10" t="s">
        <v>2652</v>
      </c>
      <c r="C1186" s="11" t="s">
        <v>1803</v>
      </c>
      <c r="E1186" s="293">
        <v>707</v>
      </c>
      <c r="G1186" s="6">
        <f t="shared" si="25"/>
        <v>707</v>
      </c>
    </row>
    <row r="1187" spans="1:8" ht="16.5" hidden="1" thickBot="1" x14ac:dyDescent="0.3">
      <c r="A1187" s="266">
        <v>43518</v>
      </c>
      <c r="B1187" s="10" t="s">
        <v>2933</v>
      </c>
      <c r="C1187" s="11" t="s">
        <v>180</v>
      </c>
      <c r="E1187" s="294">
        <v>631320</v>
      </c>
      <c r="G1187" s="6">
        <f t="shared" si="25"/>
        <v>631320</v>
      </c>
    </row>
    <row r="1188" spans="1:8" hidden="1" x14ac:dyDescent="0.25">
      <c r="A1188" s="266">
        <v>43519</v>
      </c>
      <c r="B1188" s="10" t="s">
        <v>2933</v>
      </c>
      <c r="C1188" s="11" t="s">
        <v>166</v>
      </c>
      <c r="E1188" s="292">
        <v>35000</v>
      </c>
      <c r="G1188" s="6">
        <f t="shared" si="25"/>
        <v>35000</v>
      </c>
    </row>
    <row r="1189" spans="1:8" hidden="1" x14ac:dyDescent="0.25">
      <c r="A1189" s="266">
        <v>43519</v>
      </c>
      <c r="B1189" s="10" t="s">
        <v>2652</v>
      </c>
      <c r="C1189" s="11" t="s">
        <v>166</v>
      </c>
      <c r="E1189" s="8">
        <v>18400</v>
      </c>
      <c r="G1189" s="6">
        <f t="shared" si="25"/>
        <v>18400</v>
      </c>
    </row>
    <row r="1190" spans="1:8" ht="16.5" hidden="1" thickBot="1" x14ac:dyDescent="0.3">
      <c r="A1190" s="266">
        <v>43519</v>
      </c>
      <c r="B1190" s="10" t="s">
        <v>2652</v>
      </c>
      <c r="C1190" s="11" t="s">
        <v>166</v>
      </c>
      <c r="E1190" s="293">
        <v>9200</v>
      </c>
      <c r="G1190" s="6">
        <f t="shared" si="25"/>
        <v>9200</v>
      </c>
    </row>
    <row r="1191" spans="1:8" ht="16.5" hidden="1" thickBot="1" x14ac:dyDescent="0.3">
      <c r="A1191" s="266">
        <v>43519</v>
      </c>
      <c r="B1191" s="10" t="s">
        <v>4721</v>
      </c>
      <c r="C1191" s="11" t="s">
        <v>1815</v>
      </c>
      <c r="E1191" s="294">
        <v>199286</v>
      </c>
      <c r="G1191" s="6">
        <f t="shared" si="25"/>
        <v>199286</v>
      </c>
    </row>
    <row r="1192" spans="1:8" hidden="1" x14ac:dyDescent="0.25">
      <c r="A1192" s="266">
        <v>43519</v>
      </c>
      <c r="B1192" s="10" t="s">
        <v>2933</v>
      </c>
      <c r="C1192" s="11" t="s">
        <v>180</v>
      </c>
      <c r="F1192" s="9">
        <v>500000</v>
      </c>
      <c r="G1192" s="6">
        <f t="shared" si="25"/>
        <v>-500000</v>
      </c>
      <c r="H1192" s="31" t="s">
        <v>4625</v>
      </c>
    </row>
    <row r="1193" spans="1:8" hidden="1" x14ac:dyDescent="0.25">
      <c r="A1193" s="266">
        <v>43525</v>
      </c>
      <c r="B1193" s="10" t="s">
        <v>2933</v>
      </c>
      <c r="C1193" s="11" t="s">
        <v>166</v>
      </c>
      <c r="E1193" s="292">
        <v>45000</v>
      </c>
      <c r="G1193" s="6">
        <f t="shared" si="25"/>
        <v>45000</v>
      </c>
    </row>
    <row r="1194" spans="1:8" ht="16.5" hidden="1" thickBot="1" x14ac:dyDescent="0.3">
      <c r="A1194" s="266">
        <v>43525</v>
      </c>
      <c r="B1194" s="10" t="s">
        <v>2652</v>
      </c>
      <c r="C1194" s="11" t="s">
        <v>166</v>
      </c>
      <c r="E1194" s="293">
        <v>12500</v>
      </c>
      <c r="G1194" s="6">
        <f t="shared" si="25"/>
        <v>12500</v>
      </c>
    </row>
    <row r="1195" spans="1:8" ht="16.5" hidden="1" thickBot="1" x14ac:dyDescent="0.3">
      <c r="A1195" s="266">
        <v>43525</v>
      </c>
      <c r="B1195" s="10" t="s">
        <v>1400</v>
      </c>
      <c r="C1195" s="11" t="s">
        <v>164</v>
      </c>
      <c r="E1195" s="294">
        <v>84648</v>
      </c>
      <c r="G1195" s="6">
        <f t="shared" si="25"/>
        <v>84648</v>
      </c>
    </row>
    <row r="1196" spans="1:8" hidden="1" x14ac:dyDescent="0.25">
      <c r="A1196" s="266">
        <v>43529</v>
      </c>
      <c r="B1196" s="10" t="s">
        <v>1400</v>
      </c>
      <c r="C1196" s="11" t="s">
        <v>169</v>
      </c>
      <c r="F1196" s="9">
        <v>100000</v>
      </c>
      <c r="G1196" s="6">
        <f t="shared" si="25"/>
        <v>-100000</v>
      </c>
      <c r="H1196" s="31" t="s">
        <v>4642</v>
      </c>
    </row>
    <row r="1197" spans="1:8" hidden="1" x14ac:dyDescent="0.25">
      <c r="A1197" s="266">
        <v>43529</v>
      </c>
      <c r="B1197" s="10" t="s">
        <v>1400</v>
      </c>
      <c r="C1197" s="11" t="s">
        <v>1815</v>
      </c>
      <c r="F1197" s="9">
        <v>300000</v>
      </c>
      <c r="G1197" s="6">
        <f t="shared" si="25"/>
        <v>-300000</v>
      </c>
      <c r="H1197" s="31" t="s">
        <v>4643</v>
      </c>
    </row>
    <row r="1198" spans="1:8" hidden="1" x14ac:dyDescent="0.25">
      <c r="A1198" s="266">
        <v>43529</v>
      </c>
      <c r="B1198" s="10" t="s">
        <v>2933</v>
      </c>
      <c r="C1198" s="11" t="s">
        <v>180</v>
      </c>
      <c r="F1198" s="9">
        <v>300000</v>
      </c>
      <c r="G1198" s="6">
        <f t="shared" si="25"/>
        <v>-300000</v>
      </c>
      <c r="H1198" s="78" t="s">
        <v>4644</v>
      </c>
    </row>
    <row r="1199" spans="1:8" hidden="1" x14ac:dyDescent="0.25">
      <c r="A1199" s="266">
        <v>43529</v>
      </c>
      <c r="B1199" s="10" t="s">
        <v>40</v>
      </c>
      <c r="C1199" s="11" t="s">
        <v>164</v>
      </c>
      <c r="F1199" s="9">
        <v>1743</v>
      </c>
      <c r="G1199" s="6">
        <f t="shared" si="25"/>
        <v>-1743</v>
      </c>
      <c r="H1199" s="78"/>
    </row>
    <row r="1200" spans="1:8" hidden="1" x14ac:dyDescent="0.25">
      <c r="A1200" s="266">
        <v>43529</v>
      </c>
      <c r="B1200" s="10" t="s">
        <v>11</v>
      </c>
      <c r="C1200" s="11" t="s">
        <v>164</v>
      </c>
      <c r="F1200" s="9">
        <v>5815</v>
      </c>
      <c r="G1200" s="6">
        <f t="shared" si="25"/>
        <v>-5815</v>
      </c>
      <c r="H1200" s="79"/>
    </row>
    <row r="1201" spans="1:8" hidden="1" x14ac:dyDescent="0.25">
      <c r="A1201" s="266">
        <v>43529</v>
      </c>
      <c r="B1201" s="10" t="s">
        <v>4645</v>
      </c>
      <c r="C1201" s="11" t="s">
        <v>164</v>
      </c>
      <c r="F1201" s="9">
        <v>900</v>
      </c>
      <c r="G1201" s="6">
        <f t="shared" si="25"/>
        <v>-900</v>
      </c>
      <c r="H1201" s="79" t="s">
        <v>4646</v>
      </c>
    </row>
    <row r="1202" spans="1:8" hidden="1" x14ac:dyDescent="0.25">
      <c r="A1202" s="266">
        <v>43529</v>
      </c>
      <c r="B1202" s="10" t="s">
        <v>1400</v>
      </c>
      <c r="C1202" s="11" t="s">
        <v>164</v>
      </c>
      <c r="F1202" s="9">
        <f>75000-F1201-F1200-F1199</f>
        <v>66542</v>
      </c>
      <c r="G1202" s="6">
        <f t="shared" si="25"/>
        <v>-66542</v>
      </c>
      <c r="H1202" s="80"/>
    </row>
    <row r="1203" spans="1:8" ht="16.5" hidden="1" thickBot="1" x14ac:dyDescent="0.3">
      <c r="A1203" s="266">
        <v>43525</v>
      </c>
      <c r="B1203" s="10" t="s">
        <v>2652</v>
      </c>
      <c r="C1203" s="11" t="s">
        <v>3011</v>
      </c>
      <c r="E1203" s="294"/>
      <c r="F1203" s="9">
        <v>41000</v>
      </c>
      <c r="G1203" s="6">
        <f>E1203-F1203</f>
        <v>-41000</v>
      </c>
    </row>
    <row r="1204" spans="1:8" hidden="1" x14ac:dyDescent="0.25">
      <c r="A1204" s="266">
        <v>43529</v>
      </c>
      <c r="B1204" s="10" t="s">
        <v>2933</v>
      </c>
      <c r="C1204" s="11" t="s">
        <v>3011</v>
      </c>
      <c r="F1204" s="9">
        <f>25000+109000</f>
        <v>134000</v>
      </c>
      <c r="G1204" s="6">
        <f>E1204-F1204</f>
        <v>-134000</v>
      </c>
    </row>
    <row r="1205" spans="1:8" hidden="1" x14ac:dyDescent="0.25">
      <c r="A1205" s="266">
        <v>43525</v>
      </c>
      <c r="B1205" s="10" t="s">
        <v>2652</v>
      </c>
      <c r="C1205" s="11" t="s">
        <v>3011</v>
      </c>
      <c r="F1205" s="9">
        <v>25000</v>
      </c>
      <c r="G1205" s="6">
        <f>E1205-F1205</f>
        <v>-25000</v>
      </c>
    </row>
    <row r="1206" spans="1:8" hidden="1" x14ac:dyDescent="0.25">
      <c r="A1206" s="266">
        <v>43525</v>
      </c>
      <c r="B1206" s="10" t="s">
        <v>2652</v>
      </c>
      <c r="C1206" s="11" t="s">
        <v>3011</v>
      </c>
      <c r="E1206" s="8">
        <v>122500</v>
      </c>
      <c r="G1206" s="6">
        <f>E1206-F1206</f>
        <v>122500</v>
      </c>
    </row>
    <row r="1207" spans="1:8" hidden="1" x14ac:dyDescent="0.25">
      <c r="A1207" s="266">
        <v>43535</v>
      </c>
      <c r="B1207" s="10" t="s">
        <v>1400</v>
      </c>
      <c r="C1207" s="11" t="s">
        <v>1803</v>
      </c>
      <c r="E1207" s="292">
        <v>3220</v>
      </c>
      <c r="G1207" s="6">
        <f t="shared" ref="G1207:G1264" si="26">E1207-F1207</f>
        <v>3220</v>
      </c>
    </row>
    <row r="1208" spans="1:8" hidden="1" x14ac:dyDescent="0.25">
      <c r="A1208" s="266">
        <v>43535</v>
      </c>
      <c r="B1208" s="10" t="s">
        <v>2652</v>
      </c>
      <c r="C1208" s="11" t="s">
        <v>1803</v>
      </c>
      <c r="E1208" s="8">
        <v>29777</v>
      </c>
      <c r="G1208" s="6">
        <f t="shared" si="26"/>
        <v>29777</v>
      </c>
    </row>
    <row r="1209" spans="1:8" hidden="1" x14ac:dyDescent="0.25">
      <c r="A1209" s="266">
        <v>43535</v>
      </c>
      <c r="B1209" s="10" t="s">
        <v>2652</v>
      </c>
      <c r="C1209" s="11" t="s">
        <v>1803</v>
      </c>
      <c r="E1209" s="8">
        <v>218807</v>
      </c>
      <c r="G1209" s="6">
        <f t="shared" si="26"/>
        <v>218807</v>
      </c>
    </row>
    <row r="1210" spans="1:8" hidden="1" x14ac:dyDescent="0.25">
      <c r="A1210" s="266">
        <v>43535</v>
      </c>
      <c r="B1210" s="10" t="s">
        <v>2652</v>
      </c>
      <c r="C1210" s="11" t="s">
        <v>1803</v>
      </c>
      <c r="E1210" s="8">
        <v>35853</v>
      </c>
      <c r="G1210" s="6">
        <f t="shared" si="26"/>
        <v>35853</v>
      </c>
    </row>
    <row r="1211" spans="1:8" hidden="1" x14ac:dyDescent="0.25">
      <c r="A1211" s="266">
        <v>43535</v>
      </c>
      <c r="B1211" s="10" t="s">
        <v>2652</v>
      </c>
      <c r="C1211" s="11" t="s">
        <v>1803</v>
      </c>
      <c r="E1211" s="8">
        <v>16052</v>
      </c>
      <c r="G1211" s="6">
        <f t="shared" si="26"/>
        <v>16052</v>
      </c>
    </row>
    <row r="1212" spans="1:8" hidden="1" x14ac:dyDescent="0.25">
      <c r="A1212" s="266">
        <v>43535</v>
      </c>
      <c r="B1212" s="10" t="s">
        <v>18</v>
      </c>
      <c r="C1212" s="11" t="s">
        <v>1803</v>
      </c>
      <c r="E1212" s="8">
        <v>1189</v>
      </c>
      <c r="G1212" s="6">
        <f t="shared" si="26"/>
        <v>1189</v>
      </c>
    </row>
    <row r="1213" spans="1:8" hidden="1" x14ac:dyDescent="0.25">
      <c r="A1213" s="266">
        <v>43535</v>
      </c>
      <c r="B1213" s="10" t="s">
        <v>2652</v>
      </c>
      <c r="C1213" s="11" t="s">
        <v>1803</v>
      </c>
      <c r="E1213" s="8">
        <v>18123</v>
      </c>
      <c r="G1213" s="6">
        <f t="shared" si="26"/>
        <v>18123</v>
      </c>
    </row>
    <row r="1214" spans="1:8" ht="16.5" hidden="1" thickBot="1" x14ac:dyDescent="0.3">
      <c r="A1214" s="266">
        <v>43535</v>
      </c>
      <c r="B1214" s="10" t="s">
        <v>1400</v>
      </c>
      <c r="C1214" s="11" t="s">
        <v>1803</v>
      </c>
      <c r="E1214" s="293">
        <v>43480</v>
      </c>
      <c r="G1214" s="6">
        <f t="shared" si="26"/>
        <v>43480</v>
      </c>
    </row>
    <row r="1215" spans="1:8" ht="16.5" hidden="1" thickBot="1" x14ac:dyDescent="0.3">
      <c r="A1215" s="266">
        <v>43544</v>
      </c>
      <c r="B1215" s="10" t="s">
        <v>4721</v>
      </c>
      <c r="C1215" s="11" t="s">
        <v>166</v>
      </c>
      <c r="E1215" s="294">
        <v>50000</v>
      </c>
      <c r="G1215" s="6">
        <f t="shared" si="26"/>
        <v>50000</v>
      </c>
    </row>
    <row r="1216" spans="1:8" hidden="1" x14ac:dyDescent="0.25">
      <c r="A1216" s="266">
        <v>43544</v>
      </c>
      <c r="B1216" s="10" t="s">
        <v>2933</v>
      </c>
      <c r="C1216" s="11" t="s">
        <v>3011</v>
      </c>
      <c r="E1216" s="8">
        <v>157740</v>
      </c>
      <c r="G1216" s="6">
        <f t="shared" si="26"/>
        <v>157740</v>
      </c>
    </row>
    <row r="1217" spans="1:8" hidden="1" x14ac:dyDescent="0.25">
      <c r="A1217" s="266">
        <v>43544</v>
      </c>
      <c r="B1217" s="10" t="s">
        <v>2652</v>
      </c>
      <c r="C1217" s="11" t="s">
        <v>3011</v>
      </c>
      <c r="E1217" s="8">
        <v>6800</v>
      </c>
      <c r="G1217" s="6">
        <f t="shared" si="26"/>
        <v>6800</v>
      </c>
    </row>
    <row r="1218" spans="1:8" hidden="1" x14ac:dyDescent="0.25">
      <c r="A1218" s="266">
        <v>43549</v>
      </c>
      <c r="B1218" s="10" t="s">
        <v>1400</v>
      </c>
      <c r="C1218" s="11" t="s">
        <v>1803</v>
      </c>
      <c r="E1218" s="292">
        <v>8176</v>
      </c>
      <c r="G1218" s="331">
        <f t="shared" si="26"/>
        <v>8176</v>
      </c>
    </row>
    <row r="1219" spans="1:8" hidden="1" x14ac:dyDescent="0.25">
      <c r="A1219" s="266">
        <v>43549</v>
      </c>
      <c r="B1219" s="10" t="s">
        <v>2652</v>
      </c>
      <c r="C1219" s="11" t="s">
        <v>1803</v>
      </c>
      <c r="E1219" s="8">
        <v>24519</v>
      </c>
      <c r="G1219" s="332">
        <f t="shared" si="26"/>
        <v>24519</v>
      </c>
    </row>
    <row r="1220" spans="1:8" hidden="1" x14ac:dyDescent="0.25">
      <c r="A1220" s="266">
        <v>43549</v>
      </c>
      <c r="B1220" s="10" t="s">
        <v>2652</v>
      </c>
      <c r="C1220" s="11" t="s">
        <v>1803</v>
      </c>
      <c r="E1220" s="8">
        <v>128523</v>
      </c>
      <c r="G1220" s="332">
        <f t="shared" si="26"/>
        <v>128523</v>
      </c>
    </row>
    <row r="1221" spans="1:8" hidden="1" x14ac:dyDescent="0.25">
      <c r="A1221" s="266">
        <v>43549</v>
      </c>
      <c r="B1221" s="10" t="s">
        <v>1400</v>
      </c>
      <c r="C1221" s="11" t="s">
        <v>1803</v>
      </c>
      <c r="E1221" s="8">
        <v>4418</v>
      </c>
      <c r="G1221" s="332">
        <f t="shared" si="26"/>
        <v>4418</v>
      </c>
    </row>
    <row r="1222" spans="1:8" hidden="1" x14ac:dyDescent="0.25">
      <c r="A1222" s="266">
        <v>43549</v>
      </c>
      <c r="B1222" s="10" t="s">
        <v>2652</v>
      </c>
      <c r="C1222" s="11" t="s">
        <v>1803</v>
      </c>
      <c r="E1222" s="8">
        <v>11769</v>
      </c>
      <c r="G1222" s="332">
        <f t="shared" si="26"/>
        <v>11769</v>
      </c>
    </row>
    <row r="1223" spans="1:8" hidden="1" x14ac:dyDescent="0.25">
      <c r="A1223" s="266">
        <v>43549</v>
      </c>
      <c r="B1223" s="10" t="s">
        <v>2652</v>
      </c>
      <c r="C1223" s="11" t="s">
        <v>1803</v>
      </c>
      <c r="E1223" s="8">
        <v>59626</v>
      </c>
      <c r="G1223" s="332">
        <f t="shared" si="26"/>
        <v>59626</v>
      </c>
    </row>
    <row r="1224" spans="1:8" hidden="1" x14ac:dyDescent="0.25">
      <c r="A1224" s="266">
        <v>43549</v>
      </c>
      <c r="B1224" s="10" t="s">
        <v>2652</v>
      </c>
      <c r="C1224" s="11" t="s">
        <v>1803</v>
      </c>
      <c r="E1224" s="8">
        <v>42931</v>
      </c>
      <c r="G1224" s="332">
        <f t="shared" si="26"/>
        <v>42931</v>
      </c>
    </row>
    <row r="1225" spans="1:8" hidden="1" x14ac:dyDescent="0.25">
      <c r="A1225" s="113">
        <v>43549</v>
      </c>
      <c r="B1225" s="10" t="s">
        <v>4721</v>
      </c>
      <c r="C1225" s="11" t="s">
        <v>166</v>
      </c>
      <c r="E1225" s="8">
        <v>53000</v>
      </c>
      <c r="G1225" s="6">
        <f t="shared" si="26"/>
        <v>53000</v>
      </c>
    </row>
    <row r="1226" spans="1:8" hidden="1" x14ac:dyDescent="0.25">
      <c r="A1226" s="113">
        <v>43549</v>
      </c>
      <c r="B1226" s="10" t="s">
        <v>2933</v>
      </c>
      <c r="C1226" s="11" t="s">
        <v>166</v>
      </c>
      <c r="E1226" s="8">
        <v>35000</v>
      </c>
      <c r="G1226" s="6">
        <f t="shared" si="26"/>
        <v>35000</v>
      </c>
    </row>
    <row r="1227" spans="1:8" hidden="1" x14ac:dyDescent="0.25">
      <c r="A1227" s="113">
        <v>43549</v>
      </c>
      <c r="B1227" s="10" t="s">
        <v>4721</v>
      </c>
      <c r="C1227" s="11" t="s">
        <v>166</v>
      </c>
      <c r="D1227" s="773"/>
      <c r="E1227" s="282">
        <v>63600</v>
      </c>
      <c r="F1227" s="280"/>
      <c r="G1227" s="6">
        <f t="shared" si="26"/>
        <v>63600</v>
      </c>
    </row>
    <row r="1228" spans="1:8" hidden="1" x14ac:dyDescent="0.25">
      <c r="A1228" s="113">
        <v>43549</v>
      </c>
      <c r="B1228" s="10" t="s">
        <v>4721</v>
      </c>
      <c r="C1228" s="11" t="s">
        <v>166</v>
      </c>
      <c r="D1228" s="773"/>
      <c r="E1228" s="282">
        <v>31800</v>
      </c>
      <c r="F1228" s="280"/>
      <c r="G1228" s="6">
        <f t="shared" si="26"/>
        <v>31800</v>
      </c>
    </row>
    <row r="1229" spans="1:8" hidden="1" x14ac:dyDescent="0.25">
      <c r="A1229" s="113">
        <v>43549</v>
      </c>
      <c r="B1229" s="10" t="s">
        <v>3733</v>
      </c>
      <c r="C1229" s="11" t="s">
        <v>1803</v>
      </c>
      <c r="D1229" s="773"/>
      <c r="E1229" s="282"/>
      <c r="F1229" s="334">
        <v>2039</v>
      </c>
      <c r="G1229" s="6">
        <f t="shared" si="26"/>
        <v>-2039</v>
      </c>
      <c r="H1229" s="78"/>
    </row>
    <row r="1230" spans="1:8" hidden="1" x14ac:dyDescent="0.25">
      <c r="A1230" s="113">
        <v>43549</v>
      </c>
      <c r="B1230" s="10" t="s">
        <v>2933</v>
      </c>
      <c r="C1230" s="11" t="s">
        <v>1803</v>
      </c>
      <c r="D1230" s="773"/>
      <c r="E1230" s="282"/>
      <c r="F1230" s="335">
        <v>151493</v>
      </c>
      <c r="G1230" s="6">
        <f t="shared" si="26"/>
        <v>-151493</v>
      </c>
      <c r="H1230" s="79"/>
    </row>
    <row r="1231" spans="1:8" hidden="1" x14ac:dyDescent="0.25">
      <c r="A1231" s="113">
        <v>43549</v>
      </c>
      <c r="B1231" s="10" t="s">
        <v>18</v>
      </c>
      <c r="C1231" s="11" t="s">
        <v>1803</v>
      </c>
      <c r="D1231" s="773"/>
      <c r="E1231" s="282"/>
      <c r="F1231" s="335">
        <v>1189</v>
      </c>
      <c r="G1231" s="6">
        <f t="shared" si="26"/>
        <v>-1189</v>
      </c>
      <c r="H1231" s="79" t="s">
        <v>4755</v>
      </c>
    </row>
    <row r="1232" spans="1:8" hidden="1" x14ac:dyDescent="0.25">
      <c r="A1232" s="113">
        <v>43549</v>
      </c>
      <c r="B1232" s="10" t="s">
        <v>1400</v>
      </c>
      <c r="C1232" s="11" t="s">
        <v>1803</v>
      </c>
      <c r="D1232" s="773"/>
      <c r="E1232" s="282"/>
      <c r="F1232" s="335">
        <v>212956</v>
      </c>
      <c r="G1232" s="6">
        <f t="shared" si="26"/>
        <v>-212956</v>
      </c>
      <c r="H1232" s="79"/>
    </row>
    <row r="1233" spans="1:8" ht="16.5" hidden="1" thickBot="1" x14ac:dyDescent="0.3">
      <c r="A1233" s="113">
        <v>43549</v>
      </c>
      <c r="B1233" s="10" t="s">
        <v>2652</v>
      </c>
      <c r="C1233" s="11" t="s">
        <v>1803</v>
      </c>
      <c r="D1233" s="773"/>
      <c r="E1233" s="282"/>
      <c r="F1233" s="336">
        <f>500000-F1232-F1231-F1230-F1229</f>
        <v>132323</v>
      </c>
      <c r="G1233" s="6">
        <f t="shared" si="26"/>
        <v>-132323</v>
      </c>
      <c r="H1233" s="80"/>
    </row>
    <row r="1234" spans="1:8" hidden="1" x14ac:dyDescent="0.25">
      <c r="A1234" s="113">
        <v>43549</v>
      </c>
      <c r="B1234" s="10" t="s">
        <v>2652</v>
      </c>
      <c r="C1234" s="11" t="s">
        <v>1803</v>
      </c>
      <c r="D1234" s="773"/>
      <c r="E1234" s="282"/>
      <c r="F1234" s="280">
        <v>477500</v>
      </c>
      <c r="G1234" s="6">
        <f t="shared" si="26"/>
        <v>-477500</v>
      </c>
      <c r="H1234" s="79" t="s">
        <v>4755</v>
      </c>
    </row>
    <row r="1235" spans="1:8" ht="16.5" hidden="1" thickBot="1" x14ac:dyDescent="0.3">
      <c r="A1235" s="113">
        <v>43568</v>
      </c>
      <c r="B1235" s="10" t="s">
        <v>2933</v>
      </c>
      <c r="C1235" s="11" t="s">
        <v>166</v>
      </c>
      <c r="E1235" s="294">
        <v>23400</v>
      </c>
      <c r="G1235" s="6">
        <f t="shared" si="26"/>
        <v>23400</v>
      </c>
    </row>
    <row r="1236" spans="1:8" hidden="1" x14ac:dyDescent="0.25">
      <c r="A1236" s="113">
        <v>43568</v>
      </c>
      <c r="B1236" s="10" t="s">
        <v>4721</v>
      </c>
      <c r="C1236" s="11" t="s">
        <v>1815</v>
      </c>
      <c r="E1236" s="292">
        <v>9652</v>
      </c>
      <c r="G1236" s="6">
        <f t="shared" si="26"/>
        <v>9652</v>
      </c>
    </row>
    <row r="1237" spans="1:8" ht="16.5" hidden="1" thickBot="1" x14ac:dyDescent="0.3">
      <c r="A1237" s="113">
        <v>43568</v>
      </c>
      <c r="B1237" s="10" t="s">
        <v>4721</v>
      </c>
      <c r="C1237" s="11" t="s">
        <v>1815</v>
      </c>
      <c r="E1237" s="293">
        <v>74142</v>
      </c>
      <c r="G1237" s="6">
        <f t="shared" si="26"/>
        <v>74142</v>
      </c>
    </row>
    <row r="1238" spans="1:8" hidden="1" x14ac:dyDescent="0.25">
      <c r="A1238" s="113">
        <v>43568</v>
      </c>
      <c r="B1238" s="10" t="s">
        <v>2933</v>
      </c>
      <c r="C1238" s="11" t="s">
        <v>3011</v>
      </c>
      <c r="F1238" s="9">
        <v>157740</v>
      </c>
      <c r="G1238" s="6">
        <f t="shared" si="26"/>
        <v>-157740</v>
      </c>
      <c r="H1238" s="78"/>
    </row>
    <row r="1239" spans="1:8" hidden="1" x14ac:dyDescent="0.25">
      <c r="A1239" s="113">
        <v>43568</v>
      </c>
      <c r="B1239" s="10" t="s">
        <v>2652</v>
      </c>
      <c r="C1239" s="11" t="s">
        <v>3011</v>
      </c>
      <c r="F1239" s="9">
        <v>6800</v>
      </c>
      <c r="G1239" s="6">
        <f t="shared" si="26"/>
        <v>-6800</v>
      </c>
      <c r="H1239" s="79" t="s">
        <v>4803</v>
      </c>
    </row>
    <row r="1240" spans="1:8" hidden="1" x14ac:dyDescent="0.25">
      <c r="A1240" s="113">
        <v>43568</v>
      </c>
      <c r="B1240" s="10" t="s">
        <v>2652</v>
      </c>
      <c r="C1240" s="11" t="s">
        <v>3011</v>
      </c>
      <c r="F1240" s="9">
        <v>-540</v>
      </c>
      <c r="G1240" s="6">
        <f t="shared" si="26"/>
        <v>540</v>
      </c>
      <c r="H1240" s="80"/>
    </row>
    <row r="1241" spans="1:8" hidden="1" x14ac:dyDescent="0.25">
      <c r="A1241" s="113">
        <v>43571</v>
      </c>
      <c r="B1241" s="10" t="s">
        <v>2787</v>
      </c>
      <c r="C1241" s="11" t="s">
        <v>161</v>
      </c>
      <c r="E1241" s="109"/>
      <c r="F1241" s="19">
        <v>200000</v>
      </c>
      <c r="G1241" s="6">
        <f t="shared" si="26"/>
        <v>-200000</v>
      </c>
      <c r="H1241" s="79" t="s">
        <v>4806</v>
      </c>
    </row>
    <row r="1242" spans="1:8" hidden="1" x14ac:dyDescent="0.25">
      <c r="A1242" s="113">
        <v>43571</v>
      </c>
      <c r="B1242" s="10" t="s">
        <v>2933</v>
      </c>
      <c r="C1242" s="11" t="s">
        <v>180</v>
      </c>
      <c r="E1242" s="109"/>
      <c r="F1242" s="19">
        <v>400000</v>
      </c>
      <c r="G1242" s="6">
        <f t="shared" si="26"/>
        <v>-400000</v>
      </c>
      <c r="H1242" s="79" t="s">
        <v>4807</v>
      </c>
    </row>
    <row r="1243" spans="1:8" hidden="1" x14ac:dyDescent="0.25">
      <c r="A1243" s="113">
        <v>43571</v>
      </c>
      <c r="B1243" s="10" t="s">
        <v>1400</v>
      </c>
      <c r="C1243" s="11" t="s">
        <v>1815</v>
      </c>
      <c r="E1243" s="109"/>
      <c r="F1243" s="19">
        <v>300000</v>
      </c>
      <c r="G1243" s="6">
        <f t="shared" si="26"/>
        <v>-300000</v>
      </c>
      <c r="H1243" s="79" t="s">
        <v>4810</v>
      </c>
    </row>
    <row r="1244" spans="1:8" hidden="1" x14ac:dyDescent="0.25">
      <c r="A1244" s="113">
        <v>43571</v>
      </c>
      <c r="B1244" s="10" t="s">
        <v>1400</v>
      </c>
      <c r="C1244" s="11" t="s">
        <v>164</v>
      </c>
      <c r="E1244" s="109"/>
      <c r="F1244" s="19">
        <v>35000</v>
      </c>
      <c r="G1244" s="6">
        <f t="shared" si="26"/>
        <v>-35000</v>
      </c>
      <c r="H1244" s="79" t="s">
        <v>4813</v>
      </c>
    </row>
    <row r="1245" spans="1:8" hidden="1" x14ac:dyDescent="0.25">
      <c r="A1245" s="113">
        <v>43574</v>
      </c>
      <c r="B1245" s="10" t="s">
        <v>1400</v>
      </c>
      <c r="C1245" s="11" t="s">
        <v>1803</v>
      </c>
      <c r="E1245" s="292">
        <v>60000</v>
      </c>
      <c r="G1245" s="6">
        <f t="shared" si="26"/>
        <v>60000</v>
      </c>
    </row>
    <row r="1246" spans="1:8" hidden="1" x14ac:dyDescent="0.25">
      <c r="A1246" s="113">
        <v>43574</v>
      </c>
      <c r="B1246" s="10" t="s">
        <v>2652</v>
      </c>
      <c r="C1246" s="11" t="s">
        <v>1803</v>
      </c>
      <c r="E1246" s="8">
        <v>19668</v>
      </c>
      <c r="G1246" s="6">
        <f t="shared" si="26"/>
        <v>19668</v>
      </c>
    </row>
    <row r="1247" spans="1:8" hidden="1" x14ac:dyDescent="0.25">
      <c r="A1247" s="113">
        <v>43574</v>
      </c>
      <c r="B1247" s="10" t="s">
        <v>2652</v>
      </c>
      <c r="C1247" s="11" t="s">
        <v>1803</v>
      </c>
      <c r="E1247" s="8">
        <v>51207</v>
      </c>
      <c r="G1247" s="6">
        <f t="shared" si="26"/>
        <v>51207</v>
      </c>
    </row>
    <row r="1248" spans="1:8" hidden="1" x14ac:dyDescent="0.25">
      <c r="A1248" s="113">
        <v>43574</v>
      </c>
      <c r="B1248" s="10" t="s">
        <v>2652</v>
      </c>
      <c r="C1248" s="11" t="s">
        <v>1803</v>
      </c>
      <c r="E1248" s="8">
        <v>2067</v>
      </c>
      <c r="G1248" s="6">
        <f t="shared" si="26"/>
        <v>2067</v>
      </c>
    </row>
    <row r="1249" spans="1:8" hidden="1" x14ac:dyDescent="0.25">
      <c r="A1249" s="113">
        <v>43574</v>
      </c>
      <c r="B1249" s="10" t="s">
        <v>1400</v>
      </c>
      <c r="C1249" s="11" t="s">
        <v>1803</v>
      </c>
      <c r="E1249" s="8">
        <v>1708</v>
      </c>
      <c r="G1249" s="6">
        <f t="shared" si="26"/>
        <v>1708</v>
      </c>
    </row>
    <row r="1250" spans="1:8" hidden="1" x14ac:dyDescent="0.25">
      <c r="A1250" s="113">
        <v>43574</v>
      </c>
      <c r="B1250" s="10" t="s">
        <v>2652</v>
      </c>
      <c r="C1250" s="11" t="s">
        <v>1803</v>
      </c>
      <c r="E1250" s="8">
        <v>43272</v>
      </c>
      <c r="G1250" s="6">
        <f t="shared" si="26"/>
        <v>43272</v>
      </c>
    </row>
    <row r="1251" spans="1:8" hidden="1" x14ac:dyDescent="0.25">
      <c r="A1251" s="113">
        <v>43574</v>
      </c>
      <c r="B1251" s="10" t="s">
        <v>2652</v>
      </c>
      <c r="C1251" s="11" t="s">
        <v>1803</v>
      </c>
      <c r="E1251" s="8">
        <v>83066</v>
      </c>
      <c r="G1251" s="6">
        <f t="shared" si="26"/>
        <v>83066</v>
      </c>
    </row>
    <row r="1252" spans="1:8" hidden="1" x14ac:dyDescent="0.25">
      <c r="A1252" s="113">
        <v>43574</v>
      </c>
      <c r="B1252" s="10" t="s">
        <v>1400</v>
      </c>
      <c r="C1252" s="11" t="s">
        <v>1803</v>
      </c>
      <c r="E1252" s="8">
        <v>2040</v>
      </c>
      <c r="G1252" s="6">
        <f t="shared" si="26"/>
        <v>2040</v>
      </c>
    </row>
    <row r="1253" spans="1:8" ht="16.5" hidden="1" thickBot="1" x14ac:dyDescent="0.3">
      <c r="A1253" s="113">
        <v>43574</v>
      </c>
      <c r="B1253" s="10" t="s">
        <v>2652</v>
      </c>
      <c r="C1253" s="11" t="s">
        <v>1803</v>
      </c>
      <c r="E1253" s="293">
        <v>17118</v>
      </c>
      <c r="G1253" s="6">
        <f t="shared" si="26"/>
        <v>17118</v>
      </c>
    </row>
    <row r="1254" spans="1:8" hidden="1" x14ac:dyDescent="0.25">
      <c r="A1254" s="113">
        <v>43580</v>
      </c>
      <c r="B1254" s="10" t="s">
        <v>2933</v>
      </c>
      <c r="C1254" s="11" t="s">
        <v>166</v>
      </c>
      <c r="E1254" s="8">
        <v>24000</v>
      </c>
      <c r="G1254" s="6">
        <f t="shared" si="26"/>
        <v>24000</v>
      </c>
    </row>
    <row r="1255" spans="1:8" hidden="1" x14ac:dyDescent="0.25">
      <c r="A1255" s="113">
        <v>43580</v>
      </c>
      <c r="B1255" s="10" t="s">
        <v>2933</v>
      </c>
      <c r="C1255" s="11" t="s">
        <v>180</v>
      </c>
      <c r="E1255" s="8">
        <v>66000</v>
      </c>
      <c r="G1255" s="6">
        <f t="shared" si="26"/>
        <v>66000</v>
      </c>
    </row>
    <row r="1256" spans="1:8" hidden="1" x14ac:dyDescent="0.25">
      <c r="A1256" s="113">
        <v>43580</v>
      </c>
      <c r="B1256" s="10" t="s">
        <v>1400</v>
      </c>
      <c r="C1256" s="11" t="s">
        <v>164</v>
      </c>
      <c r="E1256" s="8">
        <v>19095</v>
      </c>
      <c r="G1256" s="6">
        <f t="shared" si="26"/>
        <v>19095</v>
      </c>
    </row>
    <row r="1257" spans="1:8" hidden="1" x14ac:dyDescent="0.25">
      <c r="A1257" s="113">
        <v>43580</v>
      </c>
      <c r="B1257" s="10" t="s">
        <v>2652</v>
      </c>
      <c r="C1257" s="11" t="s">
        <v>3011</v>
      </c>
      <c r="F1257" s="9">
        <v>15000</v>
      </c>
      <c r="G1257" s="6">
        <f t="shared" si="26"/>
        <v>-15000</v>
      </c>
      <c r="H1257" s="7" t="s">
        <v>4845</v>
      </c>
    </row>
    <row r="1258" spans="1:8" hidden="1" x14ac:dyDescent="0.25">
      <c r="A1258" s="113">
        <v>43580</v>
      </c>
      <c r="B1258" s="10" t="s">
        <v>2652</v>
      </c>
      <c r="C1258" s="11" t="s">
        <v>3011</v>
      </c>
      <c r="F1258" s="9">
        <v>540</v>
      </c>
      <c r="G1258" s="6">
        <f t="shared" si="26"/>
        <v>-540</v>
      </c>
      <c r="H1258" s="7" t="s">
        <v>3918</v>
      </c>
    </row>
    <row r="1259" spans="1:8" hidden="1" x14ac:dyDescent="0.25">
      <c r="A1259" s="113">
        <v>43580</v>
      </c>
      <c r="B1259" s="10" t="s">
        <v>2652</v>
      </c>
      <c r="C1259" s="11" t="s">
        <v>3011</v>
      </c>
      <c r="F1259" s="9">
        <v>82500</v>
      </c>
      <c r="G1259" s="6">
        <f t="shared" si="26"/>
        <v>-82500</v>
      </c>
      <c r="H1259" s="31" t="s">
        <v>4844</v>
      </c>
    </row>
    <row r="1260" spans="1:8" hidden="1" x14ac:dyDescent="0.25">
      <c r="A1260" s="113">
        <v>43582</v>
      </c>
      <c r="B1260" s="10" t="s">
        <v>2652</v>
      </c>
      <c r="C1260" s="11" t="s">
        <v>1803</v>
      </c>
      <c r="E1260" s="109">
        <v>48168</v>
      </c>
      <c r="F1260" s="110"/>
      <c r="G1260" s="6">
        <f t="shared" si="26"/>
        <v>48168</v>
      </c>
    </row>
    <row r="1261" spans="1:8" hidden="1" x14ac:dyDescent="0.25">
      <c r="A1261" s="113">
        <v>43582</v>
      </c>
      <c r="B1261" s="10" t="s">
        <v>2652</v>
      </c>
      <c r="C1261" s="11" t="s">
        <v>1803</v>
      </c>
      <c r="E1261" s="109">
        <v>5264</v>
      </c>
      <c r="F1261" s="111"/>
      <c r="G1261" s="6">
        <f t="shared" si="26"/>
        <v>5264</v>
      </c>
    </row>
    <row r="1262" spans="1:8" hidden="1" x14ac:dyDescent="0.25">
      <c r="A1262" s="113">
        <v>43582</v>
      </c>
      <c r="B1262" s="10" t="s">
        <v>2652</v>
      </c>
      <c r="C1262" s="11" t="s">
        <v>1803</v>
      </c>
      <c r="E1262" s="109">
        <v>44503</v>
      </c>
      <c r="F1262" s="111"/>
      <c r="G1262" s="6">
        <f t="shared" si="26"/>
        <v>44503</v>
      </c>
    </row>
    <row r="1263" spans="1:8" hidden="1" x14ac:dyDescent="0.25">
      <c r="A1263" s="113">
        <v>43582</v>
      </c>
      <c r="B1263" s="10" t="s">
        <v>2652</v>
      </c>
      <c r="C1263" s="11" t="s">
        <v>1803</v>
      </c>
      <c r="E1263" s="109">
        <v>3198</v>
      </c>
      <c r="F1263" s="111"/>
      <c r="G1263" s="6">
        <f t="shared" si="26"/>
        <v>3198</v>
      </c>
    </row>
    <row r="1264" spans="1:8" hidden="1" x14ac:dyDescent="0.25">
      <c r="A1264" s="113">
        <v>43582</v>
      </c>
      <c r="B1264" s="10" t="s">
        <v>1400</v>
      </c>
      <c r="C1264" s="11" t="s">
        <v>1803</v>
      </c>
      <c r="E1264" s="109">
        <v>2592</v>
      </c>
      <c r="F1264" s="112"/>
      <c r="G1264" s="6">
        <f t="shared" si="26"/>
        <v>2592</v>
      </c>
    </row>
    <row r="1265" spans="1:8" hidden="1" x14ac:dyDescent="0.25">
      <c r="A1265" s="113">
        <v>43580</v>
      </c>
      <c r="B1265" s="10" t="s">
        <v>2933</v>
      </c>
      <c r="C1265" s="11" t="s">
        <v>180</v>
      </c>
      <c r="E1265" s="109"/>
      <c r="F1265" s="19">
        <v>250000</v>
      </c>
      <c r="G1265" s="6">
        <f t="shared" ref="G1265:G1300" si="27">E1265-F1265</f>
        <v>-250000</v>
      </c>
      <c r="H1265" s="79" t="s">
        <v>4850</v>
      </c>
    </row>
    <row r="1266" spans="1:8" hidden="1" x14ac:dyDescent="0.25">
      <c r="A1266" s="113">
        <v>43587</v>
      </c>
      <c r="B1266" s="10" t="s">
        <v>1400</v>
      </c>
      <c r="C1266" s="11" t="s">
        <v>166</v>
      </c>
      <c r="E1266" s="8">
        <v>50800</v>
      </c>
      <c r="G1266" s="6">
        <f t="shared" si="27"/>
        <v>50800</v>
      </c>
    </row>
    <row r="1267" spans="1:8" hidden="1" x14ac:dyDescent="0.25">
      <c r="A1267" s="113">
        <v>43595</v>
      </c>
      <c r="B1267" s="10" t="s">
        <v>4884</v>
      </c>
      <c r="C1267" s="11" t="s">
        <v>164</v>
      </c>
      <c r="E1267" s="8">
        <v>262657</v>
      </c>
      <c r="G1267" s="6">
        <f t="shared" si="27"/>
        <v>262657</v>
      </c>
    </row>
    <row r="1268" spans="1:8" hidden="1" x14ac:dyDescent="0.25">
      <c r="A1268" s="113">
        <v>43595</v>
      </c>
      <c r="B1268" s="10" t="s">
        <v>1400</v>
      </c>
      <c r="C1268" s="11" t="s">
        <v>164</v>
      </c>
      <c r="E1268" s="8">
        <v>63122</v>
      </c>
      <c r="G1268" s="6">
        <f t="shared" si="27"/>
        <v>63122</v>
      </c>
    </row>
    <row r="1269" spans="1:8" hidden="1" x14ac:dyDescent="0.25">
      <c r="A1269" s="113">
        <v>43595</v>
      </c>
      <c r="B1269" s="10" t="s">
        <v>1400</v>
      </c>
      <c r="C1269" s="11" t="s">
        <v>164</v>
      </c>
      <c r="E1269" s="8">
        <v>23172</v>
      </c>
      <c r="G1269" s="6">
        <f t="shared" si="27"/>
        <v>23172</v>
      </c>
    </row>
    <row r="1270" spans="1:8" hidden="1" x14ac:dyDescent="0.25">
      <c r="A1270" s="113">
        <v>43599</v>
      </c>
      <c r="B1270" s="10" t="s">
        <v>2933</v>
      </c>
      <c r="C1270" s="11" t="s">
        <v>3011</v>
      </c>
      <c r="D1270" s="773"/>
      <c r="E1270" s="281">
        <v>80000</v>
      </c>
      <c r="F1270" s="280"/>
      <c r="G1270" s="6">
        <f t="shared" si="27"/>
        <v>80000</v>
      </c>
    </row>
    <row r="1271" spans="1:8" hidden="1" x14ac:dyDescent="0.25">
      <c r="A1271" s="113">
        <v>43599</v>
      </c>
      <c r="B1271" s="10" t="s">
        <v>2652</v>
      </c>
      <c r="C1271" s="11" t="s">
        <v>3011</v>
      </c>
      <c r="D1271" s="773"/>
      <c r="E1271" s="282">
        <v>85000</v>
      </c>
      <c r="F1271" s="280"/>
      <c r="G1271" s="6">
        <f t="shared" si="27"/>
        <v>85000</v>
      </c>
    </row>
    <row r="1272" spans="1:8" hidden="1" x14ac:dyDescent="0.25">
      <c r="A1272" s="113">
        <v>43607</v>
      </c>
      <c r="B1272" s="10" t="s">
        <v>1400</v>
      </c>
      <c r="C1272" s="11" t="s">
        <v>1815</v>
      </c>
      <c r="E1272" s="8">
        <v>97336</v>
      </c>
      <c r="G1272" s="6">
        <f t="shared" si="27"/>
        <v>97336</v>
      </c>
    </row>
    <row r="1273" spans="1:8" hidden="1" x14ac:dyDescent="0.25">
      <c r="A1273" s="113">
        <v>43613</v>
      </c>
      <c r="B1273" s="10" t="s">
        <v>1400</v>
      </c>
      <c r="C1273" s="11" t="s">
        <v>164</v>
      </c>
      <c r="F1273" s="9">
        <v>108607</v>
      </c>
      <c r="G1273" s="6">
        <f t="shared" si="27"/>
        <v>-108607</v>
      </c>
      <c r="H1273" s="78" t="s">
        <v>4979</v>
      </c>
    </row>
    <row r="1274" spans="1:8" hidden="1" x14ac:dyDescent="0.25">
      <c r="A1274" s="113">
        <v>43613</v>
      </c>
      <c r="B1274" s="10" t="s">
        <v>4884</v>
      </c>
      <c r="C1274" s="11" t="s">
        <v>164</v>
      </c>
      <c r="F1274" s="9">
        <f>300000-F1273</f>
        <v>191393</v>
      </c>
      <c r="G1274" s="6">
        <f t="shared" si="27"/>
        <v>-191393</v>
      </c>
      <c r="H1274" s="80" t="s">
        <v>4980</v>
      </c>
    </row>
    <row r="1275" spans="1:8" hidden="1" x14ac:dyDescent="0.25">
      <c r="A1275" s="113">
        <v>43614</v>
      </c>
      <c r="B1275" s="10" t="s">
        <v>4721</v>
      </c>
      <c r="C1275" s="11" t="s">
        <v>166</v>
      </c>
      <c r="F1275" s="9">
        <v>198400</v>
      </c>
      <c r="G1275" s="6">
        <f t="shared" si="27"/>
        <v>-198400</v>
      </c>
      <c r="H1275" s="78"/>
    </row>
    <row r="1276" spans="1:8" hidden="1" x14ac:dyDescent="0.25">
      <c r="A1276" s="113">
        <v>43614</v>
      </c>
      <c r="B1276" s="10" t="s">
        <v>1400</v>
      </c>
      <c r="C1276" s="11" t="s">
        <v>166</v>
      </c>
      <c r="F1276" s="9">
        <v>25524</v>
      </c>
      <c r="G1276" s="6">
        <f t="shared" si="27"/>
        <v>-25524</v>
      </c>
      <c r="H1276" s="79" t="s">
        <v>4981</v>
      </c>
    </row>
    <row r="1277" spans="1:8" hidden="1" x14ac:dyDescent="0.25">
      <c r="A1277" s="113">
        <v>43614</v>
      </c>
      <c r="B1277" s="10" t="s">
        <v>2933</v>
      </c>
      <c r="C1277" s="11" t="s">
        <v>166</v>
      </c>
      <c r="F1277" s="9">
        <f>82400</f>
        <v>82400</v>
      </c>
      <c r="G1277" s="6">
        <f t="shared" si="27"/>
        <v>-82400</v>
      </c>
      <c r="H1277" s="79"/>
    </row>
    <row r="1278" spans="1:8" hidden="1" x14ac:dyDescent="0.25">
      <c r="A1278" s="113">
        <v>43614</v>
      </c>
      <c r="B1278" s="10" t="s">
        <v>2652</v>
      </c>
      <c r="C1278" s="11" t="s">
        <v>166</v>
      </c>
      <c r="F1278" s="9">
        <v>28500</v>
      </c>
      <c r="G1278" s="6">
        <f t="shared" si="27"/>
        <v>-28500</v>
      </c>
      <c r="H1278" s="79"/>
    </row>
    <row r="1279" spans="1:8" hidden="1" x14ac:dyDescent="0.25">
      <c r="A1279" s="113">
        <v>43614</v>
      </c>
      <c r="B1279" s="10" t="s">
        <v>1400</v>
      </c>
      <c r="C1279" s="11" t="s">
        <v>166</v>
      </c>
      <c r="F1279" s="9">
        <f>500000-F1277-F1276-F1275-14011-14489</f>
        <v>165176</v>
      </c>
      <c r="G1279" s="6">
        <f t="shared" si="27"/>
        <v>-165176</v>
      </c>
      <c r="H1279" s="80"/>
    </row>
    <row r="1280" spans="1:8" hidden="1" x14ac:dyDescent="0.25">
      <c r="A1280" s="113">
        <v>43614</v>
      </c>
      <c r="B1280" s="10" t="s">
        <v>1400</v>
      </c>
      <c r="C1280" s="11" t="s">
        <v>1815</v>
      </c>
      <c r="F1280" s="9">
        <v>300000</v>
      </c>
      <c r="G1280" s="6">
        <f t="shared" si="27"/>
        <v>-300000</v>
      </c>
      <c r="H1280" s="79" t="s">
        <v>4982</v>
      </c>
    </row>
    <row r="1281" spans="1:8" hidden="1" x14ac:dyDescent="0.25">
      <c r="A1281" s="113">
        <v>43619</v>
      </c>
      <c r="B1281" s="10" t="s">
        <v>2933</v>
      </c>
      <c r="C1281" s="11" t="s">
        <v>3011</v>
      </c>
      <c r="E1281" s="8">
        <v>135000</v>
      </c>
      <c r="G1281" s="6">
        <f t="shared" si="27"/>
        <v>135000</v>
      </c>
    </row>
    <row r="1282" spans="1:8" hidden="1" x14ac:dyDescent="0.25">
      <c r="A1282" s="113">
        <v>43628</v>
      </c>
      <c r="B1282" s="10" t="s">
        <v>2652</v>
      </c>
      <c r="C1282" s="11" t="s">
        <v>1803</v>
      </c>
      <c r="D1282" s="773"/>
      <c r="E1282" s="281">
        <v>240</v>
      </c>
      <c r="F1282" s="280"/>
      <c r="G1282" s="6">
        <f t="shared" si="27"/>
        <v>240</v>
      </c>
    </row>
    <row r="1283" spans="1:8" hidden="1" x14ac:dyDescent="0.25">
      <c r="A1283" s="113">
        <v>43628</v>
      </c>
      <c r="B1283" s="10" t="s">
        <v>2652</v>
      </c>
      <c r="C1283" s="11" t="s">
        <v>1803</v>
      </c>
      <c r="D1283" s="773"/>
      <c r="E1283" s="282">
        <v>3340</v>
      </c>
      <c r="F1283" s="280"/>
      <c r="G1283" s="6">
        <f t="shared" si="27"/>
        <v>3340</v>
      </c>
    </row>
    <row r="1284" spans="1:8" hidden="1" x14ac:dyDescent="0.25">
      <c r="A1284" s="113">
        <v>43628</v>
      </c>
      <c r="B1284" s="10" t="s">
        <v>2652</v>
      </c>
      <c r="C1284" s="11" t="s">
        <v>1803</v>
      </c>
      <c r="D1284" s="773"/>
      <c r="E1284" s="282">
        <v>5002</v>
      </c>
      <c r="F1284" s="280"/>
      <c r="G1284" s="6">
        <f t="shared" si="27"/>
        <v>5002</v>
      </c>
    </row>
    <row r="1285" spans="1:8" hidden="1" x14ac:dyDescent="0.25">
      <c r="A1285" s="113">
        <v>43628</v>
      </c>
      <c r="B1285" s="10" t="s">
        <v>2652</v>
      </c>
      <c r="C1285" s="11" t="s">
        <v>1803</v>
      </c>
      <c r="D1285" s="773"/>
      <c r="E1285" s="282">
        <v>11617</v>
      </c>
      <c r="F1285" s="280"/>
      <c r="G1285" s="6">
        <f t="shared" si="27"/>
        <v>11617</v>
      </c>
    </row>
    <row r="1286" spans="1:8" hidden="1" x14ac:dyDescent="0.25">
      <c r="A1286" s="113">
        <v>43628</v>
      </c>
      <c r="B1286" s="10" t="s">
        <v>1400</v>
      </c>
      <c r="C1286" s="11" t="s">
        <v>1803</v>
      </c>
      <c r="D1286" s="773"/>
      <c r="E1286" s="282">
        <v>15086</v>
      </c>
      <c r="F1286" s="280"/>
      <c r="G1286" s="6">
        <f t="shared" si="27"/>
        <v>15086</v>
      </c>
    </row>
    <row r="1287" spans="1:8" hidden="1" x14ac:dyDescent="0.25">
      <c r="A1287" s="113">
        <v>43628</v>
      </c>
      <c r="B1287" s="10" t="s">
        <v>1400</v>
      </c>
      <c r="C1287" s="11" t="s">
        <v>1803</v>
      </c>
      <c r="D1287" s="773"/>
      <c r="E1287" s="282">
        <v>93219</v>
      </c>
      <c r="F1287" s="280"/>
      <c r="G1287" s="6">
        <f t="shared" si="27"/>
        <v>93219</v>
      </c>
    </row>
    <row r="1288" spans="1:8" hidden="1" x14ac:dyDescent="0.25">
      <c r="A1288" s="113">
        <v>43628</v>
      </c>
      <c r="B1288" s="10" t="s">
        <v>1400</v>
      </c>
      <c r="C1288" s="11" t="s">
        <v>1803</v>
      </c>
      <c r="D1288" s="773"/>
      <c r="E1288" s="283">
        <v>4560</v>
      </c>
      <c r="F1288" s="280"/>
      <c r="G1288" s="6">
        <f t="shared" si="27"/>
        <v>4560</v>
      </c>
    </row>
    <row r="1289" spans="1:8" hidden="1" x14ac:dyDescent="0.25">
      <c r="A1289" s="113">
        <v>43628</v>
      </c>
      <c r="B1289" s="10" t="s">
        <v>1400</v>
      </c>
      <c r="C1289" s="11" t="s">
        <v>164</v>
      </c>
      <c r="E1289" s="283">
        <v>1193</v>
      </c>
      <c r="G1289" s="6">
        <f t="shared" si="27"/>
        <v>1193</v>
      </c>
    </row>
    <row r="1290" spans="1:8" hidden="1" x14ac:dyDescent="0.25">
      <c r="A1290" s="113">
        <v>43634</v>
      </c>
      <c r="B1290" s="10" t="s">
        <v>2652</v>
      </c>
      <c r="C1290" s="11" t="s">
        <v>1803</v>
      </c>
      <c r="F1290" s="9">
        <v>487500</v>
      </c>
      <c r="G1290" s="6">
        <f t="shared" si="27"/>
        <v>-487500</v>
      </c>
      <c r="H1290" s="7" t="s">
        <v>5039</v>
      </c>
    </row>
    <row r="1291" spans="1:8" hidden="1" x14ac:dyDescent="0.25">
      <c r="A1291" s="113">
        <v>43628</v>
      </c>
      <c r="B1291" s="10" t="s">
        <v>2652</v>
      </c>
      <c r="C1291" s="11" t="s">
        <v>169</v>
      </c>
      <c r="E1291" s="8">
        <v>55080</v>
      </c>
      <c r="G1291" s="6">
        <f t="shared" si="27"/>
        <v>55080</v>
      </c>
    </row>
    <row r="1292" spans="1:8" hidden="1" x14ac:dyDescent="0.25">
      <c r="A1292" s="113">
        <v>43634</v>
      </c>
      <c r="B1292" s="10" t="s">
        <v>2652</v>
      </c>
      <c r="C1292" s="11" t="s">
        <v>169</v>
      </c>
      <c r="E1292" s="8">
        <v>55687</v>
      </c>
      <c r="G1292" s="6">
        <f t="shared" si="27"/>
        <v>55687</v>
      </c>
    </row>
    <row r="1293" spans="1:8" hidden="1" x14ac:dyDescent="0.25">
      <c r="A1293" s="113">
        <v>43634</v>
      </c>
      <c r="B1293" s="10" t="s">
        <v>1400</v>
      </c>
      <c r="C1293" s="11" t="s">
        <v>164</v>
      </c>
      <c r="E1293" s="8">
        <v>34265</v>
      </c>
      <c r="G1293" s="6">
        <f t="shared" si="27"/>
        <v>34265</v>
      </c>
    </row>
    <row r="1294" spans="1:8" hidden="1" x14ac:dyDescent="0.25">
      <c r="A1294" s="113">
        <v>43634</v>
      </c>
      <c r="B1294" s="10" t="s">
        <v>1400</v>
      </c>
      <c r="C1294" s="11" t="s">
        <v>166</v>
      </c>
      <c r="E1294" s="8">
        <v>14600</v>
      </c>
      <c r="G1294" s="6">
        <f t="shared" si="27"/>
        <v>14600</v>
      </c>
    </row>
    <row r="1295" spans="1:8" hidden="1" x14ac:dyDescent="0.25">
      <c r="A1295" s="113">
        <v>43634</v>
      </c>
      <c r="B1295" s="10" t="s">
        <v>1400</v>
      </c>
      <c r="C1295" s="11" t="s">
        <v>166</v>
      </c>
      <c r="E1295" s="8">
        <v>6665</v>
      </c>
      <c r="G1295" s="6">
        <f t="shared" si="27"/>
        <v>6665</v>
      </c>
    </row>
    <row r="1296" spans="1:8" hidden="1" x14ac:dyDescent="0.25">
      <c r="A1296" s="113">
        <v>43634</v>
      </c>
      <c r="B1296" s="10" t="s">
        <v>1400</v>
      </c>
      <c r="C1296" s="11" t="s">
        <v>166</v>
      </c>
      <c r="E1296" s="8">
        <v>52800</v>
      </c>
      <c r="G1296" s="6">
        <f t="shared" si="27"/>
        <v>52800</v>
      </c>
    </row>
    <row r="1297" spans="1:7" hidden="1" x14ac:dyDescent="0.25">
      <c r="A1297" s="113">
        <v>43645</v>
      </c>
      <c r="B1297" s="10" t="s">
        <v>3733</v>
      </c>
      <c r="C1297" s="11" t="s">
        <v>166</v>
      </c>
      <c r="E1297" s="8">
        <v>4300</v>
      </c>
      <c r="G1297" s="6">
        <f t="shared" si="27"/>
        <v>4300</v>
      </c>
    </row>
    <row r="1298" spans="1:7" hidden="1" x14ac:dyDescent="0.25">
      <c r="A1298" s="113">
        <v>43645</v>
      </c>
      <c r="B1298" s="10" t="s">
        <v>1400</v>
      </c>
      <c r="C1298" s="11" t="s">
        <v>166</v>
      </c>
      <c r="E1298" s="8">
        <v>80000</v>
      </c>
      <c r="G1298" s="6">
        <f t="shared" si="27"/>
        <v>80000</v>
      </c>
    </row>
    <row r="1299" spans="1:7" hidden="1" x14ac:dyDescent="0.25">
      <c r="A1299" s="113">
        <v>43645</v>
      </c>
      <c r="B1299" s="348" t="s">
        <v>2652</v>
      </c>
      <c r="C1299" s="349" t="s">
        <v>1803</v>
      </c>
      <c r="E1299" s="350"/>
      <c r="F1299" s="351">
        <v>50000</v>
      </c>
      <c r="G1299" s="6">
        <f t="shared" si="27"/>
        <v>-50000</v>
      </c>
    </row>
    <row r="1300" spans="1:7" hidden="1" x14ac:dyDescent="0.25">
      <c r="A1300" s="113">
        <v>43649</v>
      </c>
      <c r="B1300" s="10" t="s">
        <v>2652</v>
      </c>
      <c r="C1300" s="11" t="s">
        <v>1803</v>
      </c>
      <c r="E1300" s="292">
        <v>3154</v>
      </c>
      <c r="G1300" s="6">
        <f t="shared" si="27"/>
        <v>3154</v>
      </c>
    </row>
    <row r="1301" spans="1:7" hidden="1" x14ac:dyDescent="0.25">
      <c r="A1301" s="113">
        <v>43649</v>
      </c>
      <c r="B1301" s="10" t="s">
        <v>2652</v>
      </c>
      <c r="C1301" s="11" t="s">
        <v>1803</v>
      </c>
      <c r="E1301" s="8">
        <v>4846</v>
      </c>
      <c r="G1301" s="6">
        <f t="shared" ref="G1301:G1434" si="28">E1301-F1301</f>
        <v>4846</v>
      </c>
    </row>
    <row r="1302" spans="1:7" hidden="1" x14ac:dyDescent="0.25">
      <c r="A1302" s="113">
        <v>43649</v>
      </c>
      <c r="B1302" s="10" t="s">
        <v>1400</v>
      </c>
      <c r="C1302" s="11" t="s">
        <v>1803</v>
      </c>
      <c r="E1302" s="8">
        <v>9090</v>
      </c>
      <c r="G1302" s="6">
        <f t="shared" si="28"/>
        <v>9090</v>
      </c>
    </row>
    <row r="1303" spans="1:7" hidden="1" x14ac:dyDescent="0.25">
      <c r="A1303" s="113">
        <v>43649</v>
      </c>
      <c r="B1303" s="10" t="s">
        <v>2652</v>
      </c>
      <c r="C1303" s="11" t="s">
        <v>1803</v>
      </c>
      <c r="E1303" s="8">
        <v>11775</v>
      </c>
      <c r="G1303" s="6">
        <f t="shared" si="28"/>
        <v>11775</v>
      </c>
    </row>
    <row r="1304" spans="1:7" ht="16.5" hidden="1" thickBot="1" x14ac:dyDescent="0.3">
      <c r="A1304" s="113">
        <v>43649</v>
      </c>
      <c r="B1304" s="10" t="s">
        <v>1400</v>
      </c>
      <c r="C1304" s="11" t="s">
        <v>1803</v>
      </c>
      <c r="E1304" s="293">
        <v>13142</v>
      </c>
      <c r="G1304" s="6">
        <f t="shared" si="28"/>
        <v>13142</v>
      </c>
    </row>
    <row r="1305" spans="1:7" ht="16.5" hidden="1" thickBot="1" x14ac:dyDescent="0.3">
      <c r="A1305" s="113">
        <v>43649</v>
      </c>
      <c r="B1305" s="10" t="s">
        <v>5052</v>
      </c>
      <c r="C1305" s="11" t="s">
        <v>166</v>
      </c>
      <c r="E1305" s="294">
        <v>9600</v>
      </c>
      <c r="G1305" s="6">
        <f t="shared" si="28"/>
        <v>9600</v>
      </c>
    </row>
    <row r="1306" spans="1:7" hidden="1" x14ac:dyDescent="0.25">
      <c r="A1306" s="113">
        <v>43649</v>
      </c>
      <c r="B1306" s="10" t="s">
        <v>1400</v>
      </c>
      <c r="C1306" s="11" t="s">
        <v>1815</v>
      </c>
      <c r="E1306" s="8">
        <v>2549</v>
      </c>
      <c r="G1306" s="6">
        <f t="shared" si="28"/>
        <v>2549</v>
      </c>
    </row>
    <row r="1307" spans="1:7" hidden="1" x14ac:dyDescent="0.25">
      <c r="A1307" s="113">
        <v>43649</v>
      </c>
      <c r="B1307" s="10" t="s">
        <v>1400</v>
      </c>
      <c r="C1307" s="11" t="s">
        <v>1815</v>
      </c>
      <c r="E1307" s="8">
        <v>103104</v>
      </c>
      <c r="G1307" s="6">
        <f t="shared" si="28"/>
        <v>103104</v>
      </c>
    </row>
    <row r="1308" spans="1:7" hidden="1" x14ac:dyDescent="0.25">
      <c r="A1308" s="113">
        <v>43649</v>
      </c>
      <c r="B1308" s="10" t="s">
        <v>2933</v>
      </c>
      <c r="C1308" s="11" t="s">
        <v>3011</v>
      </c>
      <c r="E1308" s="8">
        <v>15000</v>
      </c>
      <c r="G1308" s="6">
        <f t="shared" si="28"/>
        <v>15000</v>
      </c>
    </row>
    <row r="1309" spans="1:7" hidden="1" x14ac:dyDescent="0.25">
      <c r="A1309" s="113">
        <v>43649</v>
      </c>
      <c r="B1309" s="10" t="s">
        <v>5052</v>
      </c>
      <c r="C1309" s="11" t="s">
        <v>169</v>
      </c>
      <c r="E1309" s="292">
        <v>32000</v>
      </c>
      <c r="G1309" s="6">
        <f t="shared" si="28"/>
        <v>32000</v>
      </c>
    </row>
    <row r="1310" spans="1:7" hidden="1" x14ac:dyDescent="0.25">
      <c r="A1310" s="113">
        <v>43650</v>
      </c>
      <c r="B1310" s="10" t="s">
        <v>5052</v>
      </c>
      <c r="C1310" s="11" t="s">
        <v>169</v>
      </c>
      <c r="E1310" s="8">
        <v>32000</v>
      </c>
      <c r="G1310" s="6">
        <f t="shared" si="28"/>
        <v>32000</v>
      </c>
    </row>
    <row r="1311" spans="1:7" ht="16.5" hidden="1" thickBot="1" x14ac:dyDescent="0.3">
      <c r="A1311" s="113">
        <v>43650</v>
      </c>
      <c r="B1311" s="10" t="s">
        <v>5052</v>
      </c>
      <c r="C1311" s="11" t="s">
        <v>169</v>
      </c>
      <c r="E1311" s="293">
        <v>20544</v>
      </c>
      <c r="G1311" s="6">
        <f t="shared" si="28"/>
        <v>20544</v>
      </c>
    </row>
    <row r="1312" spans="1:7" hidden="1" x14ac:dyDescent="0.25">
      <c r="A1312" s="113">
        <v>43662</v>
      </c>
      <c r="B1312" s="10" t="s">
        <v>5052</v>
      </c>
      <c r="C1312" s="11" t="s">
        <v>166</v>
      </c>
      <c r="E1312" s="8">
        <v>26700</v>
      </c>
      <c r="G1312" s="6">
        <f t="shared" si="28"/>
        <v>26700</v>
      </c>
    </row>
    <row r="1313" spans="1:8" hidden="1" x14ac:dyDescent="0.25">
      <c r="A1313" s="113">
        <v>43662</v>
      </c>
      <c r="B1313" s="10" t="s">
        <v>4884</v>
      </c>
      <c r="C1313" s="11" t="s">
        <v>164</v>
      </c>
      <c r="F1313" s="9">
        <v>50000</v>
      </c>
      <c r="G1313" s="6">
        <f t="shared" si="28"/>
        <v>-50000</v>
      </c>
      <c r="H1313" s="124" t="s">
        <v>5098</v>
      </c>
    </row>
    <row r="1314" spans="1:8" hidden="1" x14ac:dyDescent="0.25">
      <c r="A1314" s="113">
        <v>43662</v>
      </c>
      <c r="B1314" s="10" t="s">
        <v>5052</v>
      </c>
      <c r="C1314" s="11" t="s">
        <v>169</v>
      </c>
      <c r="E1314" s="8">
        <v>81000</v>
      </c>
      <c r="G1314" s="6">
        <f t="shared" si="28"/>
        <v>81000</v>
      </c>
    </row>
    <row r="1315" spans="1:8" hidden="1" x14ac:dyDescent="0.25">
      <c r="A1315" s="113">
        <v>43662</v>
      </c>
      <c r="B1315" s="10" t="s">
        <v>1400</v>
      </c>
      <c r="C1315" s="11" t="s">
        <v>1815</v>
      </c>
      <c r="E1315" s="8">
        <v>113298</v>
      </c>
      <c r="G1315" s="6">
        <f t="shared" si="28"/>
        <v>113298</v>
      </c>
    </row>
    <row r="1316" spans="1:8" hidden="1" x14ac:dyDescent="0.25">
      <c r="A1316" s="113">
        <v>43662</v>
      </c>
      <c r="B1316" s="10" t="s">
        <v>5052</v>
      </c>
      <c r="C1316" s="11" t="s">
        <v>169</v>
      </c>
      <c r="F1316" s="9">
        <v>170644</v>
      </c>
      <c r="G1316" s="6">
        <f t="shared" si="28"/>
        <v>-170644</v>
      </c>
      <c r="H1316" s="78" t="s">
        <v>5106</v>
      </c>
    </row>
    <row r="1317" spans="1:8" hidden="1" x14ac:dyDescent="0.25">
      <c r="A1317" s="113">
        <v>43662</v>
      </c>
      <c r="B1317" s="10" t="s">
        <v>1400</v>
      </c>
      <c r="C1317" s="11" t="s">
        <v>169</v>
      </c>
      <c r="F1317" s="9">
        <v>18333</v>
      </c>
      <c r="G1317" s="6">
        <f t="shared" si="28"/>
        <v>-18333</v>
      </c>
      <c r="H1317" s="79"/>
    </row>
    <row r="1318" spans="1:8" hidden="1" x14ac:dyDescent="0.25">
      <c r="A1318" s="113">
        <v>43662</v>
      </c>
      <c r="B1318" s="10" t="s">
        <v>2652</v>
      </c>
      <c r="C1318" s="11" t="s">
        <v>169</v>
      </c>
      <c r="F1318" s="9">
        <f>300000-F1316-F1317</f>
        <v>111023</v>
      </c>
      <c r="G1318" s="6">
        <f t="shared" si="28"/>
        <v>-111023</v>
      </c>
      <c r="H1318" s="80" t="s">
        <v>5107</v>
      </c>
    </row>
    <row r="1319" spans="1:8" hidden="1" x14ac:dyDescent="0.25">
      <c r="A1319" s="113">
        <v>43668</v>
      </c>
      <c r="B1319" s="13" t="s">
        <v>4814</v>
      </c>
      <c r="C1319" s="11" t="s">
        <v>161</v>
      </c>
      <c r="E1319" s="8">
        <v>15712</v>
      </c>
      <c r="G1319" s="6">
        <f t="shared" si="28"/>
        <v>15712</v>
      </c>
    </row>
    <row r="1320" spans="1:8" hidden="1" x14ac:dyDescent="0.25">
      <c r="A1320" s="113">
        <v>43669</v>
      </c>
      <c r="B1320" s="10" t="s">
        <v>2787</v>
      </c>
      <c r="C1320" s="11" t="s">
        <v>161</v>
      </c>
      <c r="F1320" s="9">
        <v>148899</v>
      </c>
      <c r="G1320" s="6">
        <f t="shared" si="28"/>
        <v>-148899</v>
      </c>
    </row>
    <row r="1321" spans="1:8" hidden="1" x14ac:dyDescent="0.25">
      <c r="A1321" s="113">
        <v>43669</v>
      </c>
      <c r="B1321" s="10" t="s">
        <v>4814</v>
      </c>
      <c r="C1321" s="11" t="s">
        <v>161</v>
      </c>
      <c r="F1321" s="9">
        <v>15712</v>
      </c>
      <c r="G1321" s="6">
        <f t="shared" si="28"/>
        <v>-15712</v>
      </c>
    </row>
    <row r="1322" spans="1:8" hidden="1" x14ac:dyDescent="0.25">
      <c r="A1322" s="113">
        <v>43669</v>
      </c>
      <c r="B1322" s="10" t="s">
        <v>3733</v>
      </c>
      <c r="C1322" s="11" t="s">
        <v>161</v>
      </c>
      <c r="F1322" s="9">
        <v>35376</v>
      </c>
      <c r="G1322" s="6">
        <f t="shared" si="28"/>
        <v>-35376</v>
      </c>
    </row>
    <row r="1323" spans="1:8" hidden="1" x14ac:dyDescent="0.25">
      <c r="A1323" s="113">
        <v>43669</v>
      </c>
      <c r="B1323" s="10" t="s">
        <v>40</v>
      </c>
      <c r="C1323" s="11" t="s">
        <v>161</v>
      </c>
      <c r="F1323" s="9">
        <f>200000-F1322-F1321-F1320</f>
        <v>13</v>
      </c>
      <c r="G1323" s="6">
        <f t="shared" si="28"/>
        <v>-13</v>
      </c>
    </row>
    <row r="1324" spans="1:8" hidden="1" x14ac:dyDescent="0.25">
      <c r="A1324" s="113">
        <v>43669</v>
      </c>
      <c r="B1324" s="10" t="s">
        <v>2933</v>
      </c>
      <c r="C1324" s="11" t="s">
        <v>180</v>
      </c>
      <c r="F1324" s="9">
        <v>130000</v>
      </c>
      <c r="G1324" s="6">
        <f t="shared" si="28"/>
        <v>-130000</v>
      </c>
      <c r="H1324" s="7" t="s">
        <v>5118</v>
      </c>
    </row>
    <row r="1325" spans="1:8" hidden="1" x14ac:dyDescent="0.25">
      <c r="A1325" s="113">
        <v>43671</v>
      </c>
      <c r="B1325" s="10" t="s">
        <v>2652</v>
      </c>
      <c r="C1325" s="11" t="s">
        <v>1803</v>
      </c>
      <c r="F1325" s="9">
        <f>500000+316250</f>
        <v>816250</v>
      </c>
      <c r="G1325" s="6">
        <f t="shared" si="28"/>
        <v>-816250</v>
      </c>
      <c r="H1325" s="31" t="s">
        <v>5538</v>
      </c>
    </row>
    <row r="1326" spans="1:8" hidden="1" x14ac:dyDescent="0.25">
      <c r="A1326" s="113">
        <v>43672</v>
      </c>
      <c r="B1326" s="10" t="s">
        <v>1400</v>
      </c>
      <c r="C1326" s="11" t="s">
        <v>166</v>
      </c>
      <c r="E1326" s="8">
        <v>25600</v>
      </c>
      <c r="G1326" s="6">
        <f t="shared" si="28"/>
        <v>25600</v>
      </c>
    </row>
    <row r="1327" spans="1:8" hidden="1" x14ac:dyDescent="0.25">
      <c r="A1327" s="113">
        <v>43672</v>
      </c>
      <c r="B1327" s="10" t="s">
        <v>2652</v>
      </c>
      <c r="C1327" s="11" t="s">
        <v>166</v>
      </c>
      <c r="E1327" s="8">
        <v>28500</v>
      </c>
      <c r="G1327" s="6">
        <f t="shared" si="28"/>
        <v>28500</v>
      </c>
    </row>
    <row r="1328" spans="1:8" hidden="1" x14ac:dyDescent="0.25">
      <c r="A1328" s="113">
        <v>43672</v>
      </c>
      <c r="B1328" s="10" t="s">
        <v>5052</v>
      </c>
      <c r="C1328" s="11" t="s">
        <v>169</v>
      </c>
      <c r="E1328" s="8">
        <v>5100</v>
      </c>
      <c r="G1328" s="6">
        <f t="shared" si="28"/>
        <v>5100</v>
      </c>
    </row>
    <row r="1329" spans="1:8" hidden="1" x14ac:dyDescent="0.25">
      <c r="A1329" s="113">
        <v>43679</v>
      </c>
      <c r="B1329" s="10" t="s">
        <v>2652</v>
      </c>
      <c r="C1329" s="11" t="s">
        <v>3011</v>
      </c>
      <c r="E1329" s="8">
        <v>137898</v>
      </c>
      <c r="G1329" s="6">
        <f t="shared" si="28"/>
        <v>137898</v>
      </c>
    </row>
    <row r="1330" spans="1:8" hidden="1" x14ac:dyDescent="0.25">
      <c r="A1330" s="113">
        <v>43680</v>
      </c>
      <c r="B1330" s="10" t="s">
        <v>1400</v>
      </c>
      <c r="C1330" s="11" t="s">
        <v>1815</v>
      </c>
      <c r="E1330" s="8">
        <v>198234</v>
      </c>
      <c r="G1330" s="6">
        <f t="shared" si="28"/>
        <v>198234</v>
      </c>
    </row>
    <row r="1331" spans="1:8" hidden="1" x14ac:dyDescent="0.25">
      <c r="A1331" s="113">
        <v>43680</v>
      </c>
      <c r="B1331" s="10" t="s">
        <v>1400</v>
      </c>
      <c r="C1331" s="11" t="s">
        <v>1803</v>
      </c>
      <c r="E1331" s="8">
        <v>1344</v>
      </c>
      <c r="G1331" s="6">
        <f t="shared" si="28"/>
        <v>1344</v>
      </c>
    </row>
    <row r="1332" spans="1:8" hidden="1" x14ac:dyDescent="0.25">
      <c r="A1332" s="113">
        <v>43680</v>
      </c>
      <c r="B1332" s="10" t="s">
        <v>1400</v>
      </c>
      <c r="C1332" s="11" t="s">
        <v>1803</v>
      </c>
      <c r="E1332" s="8">
        <v>3395</v>
      </c>
      <c r="G1332" s="6">
        <f t="shared" si="28"/>
        <v>3395</v>
      </c>
      <c r="H1332" s="7" t="s">
        <v>5168</v>
      </c>
    </row>
    <row r="1333" spans="1:8" hidden="1" x14ac:dyDescent="0.25">
      <c r="A1333" s="113">
        <v>43680</v>
      </c>
      <c r="B1333" s="10" t="s">
        <v>18</v>
      </c>
      <c r="C1333" s="11" t="s">
        <v>1803</v>
      </c>
      <c r="E1333" s="8">
        <v>755</v>
      </c>
      <c r="G1333" s="6">
        <f t="shared" si="28"/>
        <v>755</v>
      </c>
    </row>
    <row r="1334" spans="1:8" hidden="1" x14ac:dyDescent="0.25">
      <c r="A1334" s="113">
        <v>43680</v>
      </c>
      <c r="B1334" s="10" t="s">
        <v>1400</v>
      </c>
      <c r="C1334" s="11" t="s">
        <v>1803</v>
      </c>
      <c r="E1334" s="8">
        <v>1614</v>
      </c>
      <c r="G1334" s="6">
        <f t="shared" si="28"/>
        <v>1614</v>
      </c>
    </row>
    <row r="1335" spans="1:8" hidden="1" x14ac:dyDescent="0.25">
      <c r="A1335" s="113">
        <v>43680</v>
      </c>
      <c r="B1335" s="10" t="s">
        <v>2649</v>
      </c>
      <c r="C1335" s="11" t="s">
        <v>1803</v>
      </c>
      <c r="E1335" s="8">
        <v>8402</v>
      </c>
      <c r="G1335" s="6">
        <f t="shared" si="28"/>
        <v>8402</v>
      </c>
    </row>
    <row r="1336" spans="1:8" hidden="1" x14ac:dyDescent="0.25">
      <c r="A1336" s="113">
        <v>43680</v>
      </c>
      <c r="B1336" s="10" t="s">
        <v>1400</v>
      </c>
      <c r="C1336" s="11" t="s">
        <v>1803</v>
      </c>
      <c r="E1336" s="8">
        <v>2706</v>
      </c>
      <c r="G1336" s="6">
        <f t="shared" si="28"/>
        <v>2706</v>
      </c>
    </row>
    <row r="1337" spans="1:8" hidden="1" x14ac:dyDescent="0.25">
      <c r="A1337" s="113">
        <v>43680</v>
      </c>
      <c r="B1337" s="10" t="s">
        <v>1400</v>
      </c>
      <c r="C1337" s="11" t="s">
        <v>1803</v>
      </c>
      <c r="E1337" s="8">
        <v>4059</v>
      </c>
      <c r="G1337" s="6">
        <f t="shared" si="28"/>
        <v>4059</v>
      </c>
    </row>
    <row r="1338" spans="1:8" hidden="1" x14ac:dyDescent="0.25">
      <c r="A1338" s="113">
        <v>43680</v>
      </c>
      <c r="B1338" s="10" t="s">
        <v>2652</v>
      </c>
      <c r="C1338" s="11" t="s">
        <v>1803</v>
      </c>
      <c r="E1338" s="8">
        <v>103903</v>
      </c>
      <c r="G1338" s="6">
        <f t="shared" si="28"/>
        <v>103903</v>
      </c>
    </row>
    <row r="1339" spans="1:8" hidden="1" x14ac:dyDescent="0.25">
      <c r="A1339" s="113">
        <v>43680</v>
      </c>
      <c r="B1339" s="10" t="s">
        <v>1400</v>
      </c>
      <c r="C1339" s="11" t="s">
        <v>1803</v>
      </c>
      <c r="E1339" s="8">
        <v>6048</v>
      </c>
      <c r="G1339" s="6">
        <f t="shared" si="28"/>
        <v>6048</v>
      </c>
    </row>
    <row r="1340" spans="1:8" hidden="1" x14ac:dyDescent="0.25">
      <c r="A1340" s="113">
        <v>43680</v>
      </c>
      <c r="B1340" s="10" t="s">
        <v>1400</v>
      </c>
      <c r="C1340" s="11" t="s">
        <v>1803</v>
      </c>
      <c r="E1340" s="8">
        <v>204327</v>
      </c>
      <c r="G1340" s="6">
        <f t="shared" si="28"/>
        <v>204327</v>
      </c>
    </row>
    <row r="1341" spans="1:8" hidden="1" x14ac:dyDescent="0.25">
      <c r="A1341" s="113">
        <v>43680</v>
      </c>
      <c r="B1341" s="10" t="s">
        <v>1400</v>
      </c>
      <c r="C1341" s="11" t="s">
        <v>1803</v>
      </c>
      <c r="E1341" s="8">
        <v>2707</v>
      </c>
      <c r="G1341" s="6">
        <f t="shared" si="28"/>
        <v>2707</v>
      </c>
    </row>
    <row r="1342" spans="1:8" hidden="1" x14ac:dyDescent="0.25">
      <c r="A1342" s="113">
        <v>43680</v>
      </c>
      <c r="B1342" s="10" t="s">
        <v>2933</v>
      </c>
      <c r="C1342" s="11" t="s">
        <v>3011</v>
      </c>
      <c r="F1342" s="9">
        <f>80000+135000+15000</f>
        <v>230000</v>
      </c>
      <c r="G1342" s="6">
        <f t="shared" si="28"/>
        <v>-230000</v>
      </c>
      <c r="H1342" s="78"/>
    </row>
    <row r="1343" spans="1:8" hidden="1" x14ac:dyDescent="0.25">
      <c r="A1343" s="113">
        <v>43680</v>
      </c>
      <c r="B1343" s="10" t="s">
        <v>2652</v>
      </c>
      <c r="C1343" s="11" t="s">
        <v>3011</v>
      </c>
      <c r="F1343" s="9">
        <v>85000</v>
      </c>
      <c r="G1343" s="6">
        <f t="shared" si="28"/>
        <v>-85000</v>
      </c>
      <c r="H1343" s="80" t="s">
        <v>5170</v>
      </c>
    </row>
    <row r="1344" spans="1:8" hidden="1" x14ac:dyDescent="0.25">
      <c r="A1344" s="113">
        <v>43683</v>
      </c>
      <c r="B1344" s="10" t="s">
        <v>1400</v>
      </c>
      <c r="C1344" s="11" t="s">
        <v>1815</v>
      </c>
      <c r="E1344" s="8">
        <v>86214</v>
      </c>
      <c r="G1344" s="6">
        <f t="shared" si="28"/>
        <v>86214</v>
      </c>
    </row>
    <row r="1345" spans="1:8" hidden="1" x14ac:dyDescent="0.25">
      <c r="A1345" s="113">
        <v>43697</v>
      </c>
      <c r="B1345" s="10" t="s">
        <v>2652</v>
      </c>
      <c r="C1345" s="11" t="s">
        <v>169</v>
      </c>
      <c r="E1345" s="8">
        <v>58875</v>
      </c>
      <c r="G1345" s="6">
        <f t="shared" si="28"/>
        <v>58875</v>
      </c>
    </row>
    <row r="1346" spans="1:8" hidden="1" x14ac:dyDescent="0.25">
      <c r="A1346" s="113">
        <v>43701</v>
      </c>
      <c r="B1346" s="10" t="s">
        <v>1400</v>
      </c>
      <c r="C1346" s="11" t="s">
        <v>166</v>
      </c>
      <c r="E1346" s="8">
        <v>38400</v>
      </c>
      <c r="G1346" s="6">
        <f t="shared" si="28"/>
        <v>38400</v>
      </c>
    </row>
    <row r="1347" spans="1:8" hidden="1" x14ac:dyDescent="0.25">
      <c r="A1347" s="113">
        <v>43704</v>
      </c>
      <c r="B1347" s="10" t="s">
        <v>1400</v>
      </c>
      <c r="C1347" s="11" t="s">
        <v>1815</v>
      </c>
      <c r="F1347" s="9">
        <v>403500</v>
      </c>
      <c r="G1347" s="6">
        <f t="shared" si="28"/>
        <v>-403500</v>
      </c>
      <c r="H1347" s="7" t="s">
        <v>5239</v>
      </c>
    </row>
    <row r="1348" spans="1:8" hidden="1" x14ac:dyDescent="0.25">
      <c r="A1348" s="113">
        <v>43704</v>
      </c>
      <c r="B1348" s="10" t="s">
        <v>2652</v>
      </c>
      <c r="C1348" s="11" t="s">
        <v>169</v>
      </c>
      <c r="F1348" s="9">
        <v>59345</v>
      </c>
      <c r="G1348" s="6">
        <f t="shared" si="28"/>
        <v>-59345</v>
      </c>
      <c r="H1348" s="7" t="s">
        <v>5240</v>
      </c>
    </row>
    <row r="1349" spans="1:8" hidden="1" x14ac:dyDescent="0.25">
      <c r="A1349" s="113">
        <v>43704</v>
      </c>
      <c r="B1349" s="10" t="s">
        <v>2933</v>
      </c>
      <c r="C1349" s="11" t="s">
        <v>166</v>
      </c>
      <c r="D1349" s="773"/>
      <c r="E1349" s="22">
        <v>18960</v>
      </c>
      <c r="F1349" s="280"/>
      <c r="G1349" s="6">
        <f t="shared" si="28"/>
        <v>18960</v>
      </c>
    </row>
    <row r="1350" spans="1:8" hidden="1" x14ac:dyDescent="0.25">
      <c r="A1350" s="113">
        <v>43704</v>
      </c>
      <c r="B1350" s="10" t="s">
        <v>3733</v>
      </c>
      <c r="C1350" s="11" t="s">
        <v>166</v>
      </c>
      <c r="E1350" s="109"/>
      <c r="F1350" s="110">
        <v>4300</v>
      </c>
      <c r="G1350" s="6">
        <f t="shared" si="28"/>
        <v>-4300</v>
      </c>
      <c r="H1350" s="78"/>
    </row>
    <row r="1351" spans="1:8" hidden="1" x14ac:dyDescent="0.25">
      <c r="A1351" s="113">
        <v>43704</v>
      </c>
      <c r="B1351" s="10" t="s">
        <v>1400</v>
      </c>
      <c r="C1351" s="11" t="s">
        <v>166</v>
      </c>
      <c r="E1351" s="109"/>
      <c r="F1351" s="111">
        <f>14489+38400</f>
        <v>52889</v>
      </c>
      <c r="G1351" s="6">
        <f t="shared" si="28"/>
        <v>-52889</v>
      </c>
      <c r="H1351" s="79"/>
    </row>
    <row r="1352" spans="1:8" hidden="1" x14ac:dyDescent="0.25">
      <c r="A1352" s="113">
        <v>43704</v>
      </c>
      <c r="B1352" s="10" t="s">
        <v>5052</v>
      </c>
      <c r="C1352" s="11" t="s">
        <v>166</v>
      </c>
      <c r="E1352" s="109"/>
      <c r="F1352" s="111">
        <v>36300</v>
      </c>
      <c r="G1352" s="6">
        <f t="shared" si="28"/>
        <v>-36300</v>
      </c>
      <c r="H1352" s="79" t="s">
        <v>5241</v>
      </c>
    </row>
    <row r="1353" spans="1:8" hidden="1" x14ac:dyDescent="0.25">
      <c r="A1353" s="113">
        <v>43704</v>
      </c>
      <c r="B1353" s="10" t="s">
        <v>2933</v>
      </c>
      <c r="C1353" s="11" t="s">
        <v>166</v>
      </c>
      <c r="E1353" s="109"/>
      <c r="F1353" s="112">
        <f>100000-F1352-F1351-F1350</f>
        <v>6511</v>
      </c>
      <c r="G1353" s="6">
        <f t="shared" si="28"/>
        <v>-6511</v>
      </c>
      <c r="H1353" s="80"/>
    </row>
    <row r="1354" spans="1:8" hidden="1" x14ac:dyDescent="0.25">
      <c r="A1354" s="113">
        <v>43704</v>
      </c>
      <c r="B1354" s="10" t="s">
        <v>2933</v>
      </c>
      <c r="C1354" s="11" t="s">
        <v>166</v>
      </c>
      <c r="D1354" s="773"/>
      <c r="E1354" s="22">
        <v>13000</v>
      </c>
      <c r="F1354" s="280"/>
      <c r="G1354" s="6">
        <f t="shared" si="28"/>
        <v>13000</v>
      </c>
    </row>
    <row r="1355" spans="1:8" hidden="1" x14ac:dyDescent="0.25">
      <c r="A1355" s="113">
        <v>43704</v>
      </c>
      <c r="B1355" s="10" t="s">
        <v>1400</v>
      </c>
      <c r="C1355" s="11" t="s">
        <v>166</v>
      </c>
      <c r="D1355" s="773"/>
      <c r="E1355" s="300">
        <v>3200</v>
      </c>
      <c r="F1355" s="280"/>
      <c r="G1355" s="6">
        <f t="shared" si="28"/>
        <v>3200</v>
      </c>
    </row>
    <row r="1356" spans="1:8" hidden="1" x14ac:dyDescent="0.25">
      <c r="A1356" s="113">
        <v>43714</v>
      </c>
      <c r="B1356" s="10" t="s">
        <v>5227</v>
      </c>
      <c r="C1356" s="11" t="s">
        <v>169</v>
      </c>
      <c r="E1356" s="8">
        <v>162425</v>
      </c>
      <c r="G1356" s="6">
        <f t="shared" si="28"/>
        <v>162425</v>
      </c>
    </row>
    <row r="1357" spans="1:8" hidden="1" x14ac:dyDescent="0.25">
      <c r="A1357" s="113">
        <v>43714</v>
      </c>
      <c r="B1357" s="10" t="s">
        <v>2933</v>
      </c>
      <c r="C1357" s="11" t="s">
        <v>3011</v>
      </c>
      <c r="E1357" s="8">
        <v>103497</v>
      </c>
      <c r="G1357" s="6">
        <f t="shared" si="28"/>
        <v>103497</v>
      </c>
    </row>
    <row r="1358" spans="1:8" hidden="1" x14ac:dyDescent="0.25">
      <c r="A1358" s="113">
        <v>43714</v>
      </c>
      <c r="B1358" s="10" t="s">
        <v>2652</v>
      </c>
      <c r="C1358" s="11" t="s">
        <v>3011</v>
      </c>
      <c r="E1358" s="8">
        <v>7052</v>
      </c>
      <c r="G1358" s="6">
        <f t="shared" si="28"/>
        <v>7052</v>
      </c>
    </row>
    <row r="1359" spans="1:8" hidden="1" x14ac:dyDescent="0.25">
      <c r="A1359" s="113">
        <v>43720</v>
      </c>
      <c r="B1359" s="10" t="s">
        <v>5227</v>
      </c>
      <c r="C1359" s="11" t="s">
        <v>169</v>
      </c>
      <c r="E1359" s="8">
        <v>129340</v>
      </c>
      <c r="G1359" s="6">
        <f t="shared" si="28"/>
        <v>129340</v>
      </c>
    </row>
    <row r="1360" spans="1:8" hidden="1" x14ac:dyDescent="0.25">
      <c r="A1360" s="113">
        <v>43720</v>
      </c>
      <c r="B1360" s="10" t="s">
        <v>1400</v>
      </c>
      <c r="C1360" s="150" t="s">
        <v>1803</v>
      </c>
      <c r="E1360" s="8">
        <v>20115</v>
      </c>
      <c r="G1360" s="6">
        <f t="shared" si="28"/>
        <v>20115</v>
      </c>
    </row>
    <row r="1361" spans="1:8" hidden="1" x14ac:dyDescent="0.25">
      <c r="A1361" s="113">
        <v>43720</v>
      </c>
      <c r="B1361" s="10" t="s">
        <v>2652</v>
      </c>
      <c r="C1361" s="11" t="s">
        <v>1803</v>
      </c>
      <c r="E1361" s="8">
        <v>1789</v>
      </c>
      <c r="G1361" s="6">
        <f t="shared" si="28"/>
        <v>1789</v>
      </c>
    </row>
    <row r="1362" spans="1:8" hidden="1" x14ac:dyDescent="0.25">
      <c r="A1362" s="113">
        <v>43720</v>
      </c>
      <c r="B1362" s="10" t="s">
        <v>2652</v>
      </c>
      <c r="C1362" s="11" t="s">
        <v>1803</v>
      </c>
      <c r="E1362" s="8">
        <v>2174</v>
      </c>
      <c r="G1362" s="6">
        <f t="shared" si="28"/>
        <v>2174</v>
      </c>
    </row>
    <row r="1363" spans="1:8" hidden="1" x14ac:dyDescent="0.25">
      <c r="A1363" s="113">
        <v>43720</v>
      </c>
      <c r="B1363" s="10" t="s">
        <v>2652</v>
      </c>
      <c r="C1363" s="11" t="s">
        <v>1803</v>
      </c>
      <c r="E1363" s="8">
        <v>3559</v>
      </c>
      <c r="G1363" s="6">
        <f t="shared" si="28"/>
        <v>3559</v>
      </c>
    </row>
    <row r="1364" spans="1:8" hidden="1" x14ac:dyDescent="0.25">
      <c r="A1364" s="113">
        <v>43720</v>
      </c>
      <c r="B1364" s="10" t="s">
        <v>2652</v>
      </c>
      <c r="C1364" s="11" t="s">
        <v>1803</v>
      </c>
      <c r="E1364" s="8">
        <v>19080</v>
      </c>
      <c r="G1364" s="6">
        <f t="shared" si="28"/>
        <v>19080</v>
      </c>
    </row>
    <row r="1365" spans="1:8" hidden="1" x14ac:dyDescent="0.25">
      <c r="A1365" s="113">
        <v>43720</v>
      </c>
      <c r="B1365" s="10" t="s">
        <v>1400</v>
      </c>
      <c r="C1365" s="11" t="s">
        <v>1803</v>
      </c>
      <c r="E1365" s="8">
        <v>3408</v>
      </c>
      <c r="G1365" s="6">
        <f t="shared" si="28"/>
        <v>3408</v>
      </c>
    </row>
    <row r="1366" spans="1:8" hidden="1" x14ac:dyDescent="0.25">
      <c r="A1366" s="113">
        <v>43724</v>
      </c>
      <c r="B1366" s="10" t="s">
        <v>5227</v>
      </c>
      <c r="C1366" s="11" t="s">
        <v>169</v>
      </c>
      <c r="E1366" s="8">
        <v>258180</v>
      </c>
      <c r="G1366" s="6">
        <f t="shared" si="28"/>
        <v>258180</v>
      </c>
    </row>
    <row r="1367" spans="1:8" hidden="1" x14ac:dyDescent="0.25">
      <c r="A1367" s="113">
        <v>43724</v>
      </c>
      <c r="B1367" s="10" t="s">
        <v>5227</v>
      </c>
      <c r="C1367" s="11" t="s">
        <v>169</v>
      </c>
      <c r="E1367" s="8">
        <v>65170</v>
      </c>
      <c r="G1367" s="6">
        <f t="shared" si="28"/>
        <v>65170</v>
      </c>
    </row>
    <row r="1368" spans="1:8" hidden="1" x14ac:dyDescent="0.25">
      <c r="A1368" s="113">
        <v>43724</v>
      </c>
      <c r="B1368" s="10" t="s">
        <v>5227</v>
      </c>
      <c r="C1368" s="11" t="s">
        <v>169</v>
      </c>
      <c r="E1368" s="8">
        <v>45027</v>
      </c>
      <c r="G1368" s="6">
        <f t="shared" si="28"/>
        <v>45027</v>
      </c>
    </row>
    <row r="1369" spans="1:8" hidden="1" x14ac:dyDescent="0.25">
      <c r="A1369" s="113">
        <v>43724</v>
      </c>
      <c r="B1369" s="10" t="s">
        <v>5227</v>
      </c>
      <c r="C1369" s="11" t="s">
        <v>169</v>
      </c>
      <c r="E1369" s="8">
        <v>13100</v>
      </c>
      <c r="G1369" s="6">
        <f t="shared" si="28"/>
        <v>13100</v>
      </c>
    </row>
    <row r="1370" spans="1:8" hidden="1" x14ac:dyDescent="0.25">
      <c r="A1370" s="113">
        <v>43724</v>
      </c>
      <c r="B1370" s="10" t="s">
        <v>1400</v>
      </c>
      <c r="C1370" s="11" t="s">
        <v>166</v>
      </c>
      <c r="D1370" s="773"/>
      <c r="E1370" s="22">
        <v>27320</v>
      </c>
      <c r="F1370" s="280"/>
      <c r="G1370" s="6">
        <f t="shared" si="28"/>
        <v>27320</v>
      </c>
    </row>
    <row r="1371" spans="1:8" hidden="1" x14ac:dyDescent="0.25">
      <c r="A1371" s="113">
        <v>43724</v>
      </c>
      <c r="B1371" s="10" t="s">
        <v>2652</v>
      </c>
      <c r="C1371" s="11" t="s">
        <v>166</v>
      </c>
      <c r="D1371" s="773"/>
      <c r="E1371" s="22">
        <v>9600</v>
      </c>
      <c r="F1371" s="280"/>
      <c r="G1371" s="6">
        <f t="shared" si="28"/>
        <v>9600</v>
      </c>
    </row>
    <row r="1372" spans="1:8" hidden="1" x14ac:dyDescent="0.25">
      <c r="A1372" s="113">
        <v>43724</v>
      </c>
      <c r="B1372" s="10" t="s">
        <v>5227</v>
      </c>
      <c r="C1372" s="11" t="s">
        <v>3011</v>
      </c>
      <c r="E1372" s="8">
        <v>42936</v>
      </c>
      <c r="G1372" s="6">
        <f t="shared" si="28"/>
        <v>42936</v>
      </c>
    </row>
    <row r="1373" spans="1:8" hidden="1" x14ac:dyDescent="0.25">
      <c r="A1373" s="113">
        <v>43724</v>
      </c>
      <c r="B1373" s="10" t="s">
        <v>2652</v>
      </c>
      <c r="C1373" s="11" t="s">
        <v>3011</v>
      </c>
      <c r="E1373" s="8">
        <v>54712</v>
      </c>
      <c r="G1373" s="6">
        <f t="shared" si="28"/>
        <v>54712</v>
      </c>
    </row>
    <row r="1374" spans="1:8" hidden="1" x14ac:dyDescent="0.25">
      <c r="A1374" s="113">
        <v>43729</v>
      </c>
      <c r="B1374" s="10" t="s">
        <v>2652</v>
      </c>
      <c r="C1374" s="11" t="s">
        <v>3011</v>
      </c>
      <c r="F1374" s="9">
        <v>200000</v>
      </c>
      <c r="G1374" s="6">
        <f t="shared" si="28"/>
        <v>-200000</v>
      </c>
      <c r="H1374" s="78" t="s">
        <v>5302</v>
      </c>
    </row>
    <row r="1375" spans="1:8" hidden="1" x14ac:dyDescent="0.25">
      <c r="A1375" s="113">
        <v>43729</v>
      </c>
      <c r="B1375" s="10" t="s">
        <v>2933</v>
      </c>
      <c r="C1375" s="11" t="s">
        <v>3011</v>
      </c>
      <c r="F1375" s="9">
        <v>50000</v>
      </c>
      <c r="G1375" s="6">
        <f t="shared" si="28"/>
        <v>-50000</v>
      </c>
      <c r="H1375" s="80"/>
    </row>
    <row r="1376" spans="1:8" hidden="1" x14ac:dyDescent="0.25">
      <c r="A1376" s="113">
        <v>43729</v>
      </c>
      <c r="B1376" s="10" t="s">
        <v>2933</v>
      </c>
      <c r="C1376" s="11" t="s">
        <v>3011</v>
      </c>
      <c r="F1376" s="9">
        <v>16000</v>
      </c>
      <c r="G1376" s="6">
        <f t="shared" si="28"/>
        <v>-16000</v>
      </c>
      <c r="H1376" s="31" t="s">
        <v>5309</v>
      </c>
    </row>
    <row r="1377" spans="1:7" hidden="1" x14ac:dyDescent="0.25">
      <c r="A1377" s="113">
        <v>43732</v>
      </c>
      <c r="B1377" s="10" t="s">
        <v>5227</v>
      </c>
      <c r="C1377" s="11" t="s">
        <v>169</v>
      </c>
      <c r="E1377" s="8">
        <v>10850</v>
      </c>
      <c r="G1377" s="6">
        <f t="shared" si="28"/>
        <v>10850</v>
      </c>
    </row>
    <row r="1378" spans="1:7" hidden="1" x14ac:dyDescent="0.25">
      <c r="A1378" s="113">
        <v>43728</v>
      </c>
      <c r="B1378" s="10" t="s">
        <v>5227</v>
      </c>
      <c r="C1378" s="11" t="s">
        <v>169</v>
      </c>
      <c r="E1378" s="8">
        <v>65170</v>
      </c>
      <c r="G1378" s="6">
        <f t="shared" si="28"/>
        <v>65170</v>
      </c>
    </row>
    <row r="1379" spans="1:7" hidden="1" x14ac:dyDescent="0.25">
      <c r="A1379" s="113">
        <v>43732</v>
      </c>
      <c r="B1379" s="10" t="s">
        <v>5227</v>
      </c>
      <c r="C1379" s="11" t="s">
        <v>169</v>
      </c>
      <c r="E1379" s="8">
        <v>17844</v>
      </c>
      <c r="G1379" s="6">
        <f t="shared" si="28"/>
        <v>17844</v>
      </c>
    </row>
    <row r="1380" spans="1:7" hidden="1" x14ac:dyDescent="0.25">
      <c r="A1380" s="113">
        <v>43714</v>
      </c>
      <c r="B1380" s="10" t="s">
        <v>5227</v>
      </c>
      <c r="C1380" s="11" t="s">
        <v>166</v>
      </c>
      <c r="E1380" s="8">
        <v>6400</v>
      </c>
      <c r="G1380" s="6">
        <f t="shared" si="28"/>
        <v>6400</v>
      </c>
    </row>
    <row r="1381" spans="1:7" hidden="1" x14ac:dyDescent="0.25">
      <c r="A1381" s="113">
        <v>43736</v>
      </c>
      <c r="B1381" s="10" t="s">
        <v>1400</v>
      </c>
      <c r="C1381" s="11" t="s">
        <v>1815</v>
      </c>
      <c r="E1381" s="8">
        <v>64879</v>
      </c>
      <c r="G1381" s="6">
        <f t="shared" si="28"/>
        <v>64879</v>
      </c>
    </row>
    <row r="1382" spans="1:7" hidden="1" x14ac:dyDescent="0.25">
      <c r="A1382" s="113">
        <v>43745</v>
      </c>
      <c r="B1382" s="10" t="s">
        <v>2652</v>
      </c>
      <c r="C1382" s="11" t="s">
        <v>1803</v>
      </c>
      <c r="E1382" s="8">
        <v>5699</v>
      </c>
      <c r="G1382" s="6">
        <f t="shared" si="28"/>
        <v>5699</v>
      </c>
    </row>
    <row r="1383" spans="1:7" hidden="1" x14ac:dyDescent="0.25">
      <c r="A1383" s="113">
        <v>43745</v>
      </c>
      <c r="B1383" s="10" t="s">
        <v>2933</v>
      </c>
      <c r="C1383" s="11" t="s">
        <v>1803</v>
      </c>
      <c r="E1383" s="8">
        <v>22119</v>
      </c>
      <c r="G1383" s="6">
        <f t="shared" si="28"/>
        <v>22119</v>
      </c>
    </row>
    <row r="1384" spans="1:7" hidden="1" x14ac:dyDescent="0.25">
      <c r="A1384" s="113">
        <v>43745</v>
      </c>
      <c r="B1384" s="10" t="s">
        <v>1400</v>
      </c>
      <c r="C1384" s="11" t="s">
        <v>1803</v>
      </c>
      <c r="E1384" s="8">
        <v>2259</v>
      </c>
      <c r="G1384" s="6">
        <f t="shared" si="28"/>
        <v>2259</v>
      </c>
    </row>
    <row r="1385" spans="1:7" hidden="1" x14ac:dyDescent="0.25">
      <c r="A1385" s="113">
        <v>43745</v>
      </c>
      <c r="B1385" s="10" t="s">
        <v>2652</v>
      </c>
      <c r="C1385" s="11" t="s">
        <v>1803</v>
      </c>
      <c r="E1385" s="8">
        <v>3802</v>
      </c>
      <c r="G1385" s="6">
        <f t="shared" si="28"/>
        <v>3802</v>
      </c>
    </row>
    <row r="1386" spans="1:7" hidden="1" x14ac:dyDescent="0.25">
      <c r="A1386" s="113">
        <v>43745</v>
      </c>
      <c r="B1386" s="10" t="s">
        <v>1400</v>
      </c>
      <c r="C1386" s="11" t="s">
        <v>1803</v>
      </c>
      <c r="E1386" s="8">
        <v>7250</v>
      </c>
      <c r="G1386" s="6">
        <f t="shared" si="28"/>
        <v>7250</v>
      </c>
    </row>
    <row r="1387" spans="1:7" hidden="1" x14ac:dyDescent="0.25">
      <c r="A1387" s="113">
        <v>43745</v>
      </c>
      <c r="B1387" s="10" t="s">
        <v>5320</v>
      </c>
      <c r="C1387" s="11" t="s">
        <v>1803</v>
      </c>
      <c r="E1387" s="8">
        <v>42521</v>
      </c>
      <c r="G1387" s="6">
        <f t="shared" si="28"/>
        <v>42521</v>
      </c>
    </row>
    <row r="1388" spans="1:7" hidden="1" x14ac:dyDescent="0.25">
      <c r="A1388" s="113">
        <v>43745</v>
      </c>
      <c r="B1388" s="10" t="s">
        <v>2652</v>
      </c>
      <c r="C1388" s="11" t="s">
        <v>1803</v>
      </c>
      <c r="E1388" s="8">
        <v>1510</v>
      </c>
      <c r="G1388" s="6">
        <f t="shared" si="28"/>
        <v>1510</v>
      </c>
    </row>
    <row r="1389" spans="1:7" hidden="1" x14ac:dyDescent="0.25">
      <c r="A1389" s="113">
        <v>43745</v>
      </c>
      <c r="B1389" s="10" t="s">
        <v>1400</v>
      </c>
      <c r="C1389" s="11" t="s">
        <v>1803</v>
      </c>
      <c r="E1389" s="8">
        <v>1790</v>
      </c>
      <c r="G1389" s="6">
        <f t="shared" si="28"/>
        <v>1790</v>
      </c>
    </row>
    <row r="1390" spans="1:7" hidden="1" x14ac:dyDescent="0.25">
      <c r="A1390" s="113">
        <v>43745</v>
      </c>
      <c r="B1390" s="10" t="s">
        <v>1400</v>
      </c>
      <c r="C1390" s="11" t="s">
        <v>1803</v>
      </c>
      <c r="E1390" s="8">
        <v>18596</v>
      </c>
      <c r="G1390" s="6">
        <f t="shared" si="28"/>
        <v>18596</v>
      </c>
    </row>
    <row r="1391" spans="1:7" hidden="1" x14ac:dyDescent="0.25">
      <c r="A1391" s="113">
        <v>43745</v>
      </c>
      <c r="B1391" s="10" t="s">
        <v>2652</v>
      </c>
      <c r="C1391" s="11" t="s">
        <v>1803</v>
      </c>
      <c r="E1391" s="8">
        <v>14805</v>
      </c>
      <c r="G1391" s="6">
        <f t="shared" si="28"/>
        <v>14805</v>
      </c>
    </row>
    <row r="1392" spans="1:7" hidden="1" x14ac:dyDescent="0.25">
      <c r="A1392" s="113">
        <v>43745</v>
      </c>
      <c r="B1392" s="10" t="s">
        <v>5320</v>
      </c>
      <c r="C1392" s="11" t="s">
        <v>1803</v>
      </c>
      <c r="E1392" s="8">
        <v>10158</v>
      </c>
      <c r="G1392" s="6">
        <f t="shared" si="28"/>
        <v>10158</v>
      </c>
    </row>
    <row r="1393" spans="1:8" hidden="1" x14ac:dyDescent="0.25">
      <c r="A1393" s="113">
        <v>43745</v>
      </c>
      <c r="B1393" s="10" t="s">
        <v>18</v>
      </c>
      <c r="C1393" s="11" t="s">
        <v>1803</v>
      </c>
      <c r="E1393" s="8">
        <v>998</v>
      </c>
      <c r="G1393" s="6">
        <f t="shared" si="28"/>
        <v>998</v>
      </c>
    </row>
    <row r="1394" spans="1:8" hidden="1" x14ac:dyDescent="0.25">
      <c r="A1394" s="113">
        <v>43748</v>
      </c>
      <c r="B1394" s="10" t="s">
        <v>5227</v>
      </c>
      <c r="C1394" s="11" t="s">
        <v>169</v>
      </c>
      <c r="E1394" s="8">
        <v>46332</v>
      </c>
      <c r="G1394" s="6">
        <f t="shared" si="28"/>
        <v>46332</v>
      </c>
    </row>
    <row r="1395" spans="1:8" hidden="1" x14ac:dyDescent="0.25">
      <c r="A1395" s="113">
        <v>43748</v>
      </c>
      <c r="B1395" s="10" t="s">
        <v>2933</v>
      </c>
      <c r="C1395" s="11" t="s">
        <v>169</v>
      </c>
      <c r="E1395" s="8">
        <v>1190</v>
      </c>
      <c r="G1395" s="6">
        <f t="shared" si="28"/>
        <v>1190</v>
      </c>
    </row>
    <row r="1396" spans="1:8" hidden="1" x14ac:dyDescent="0.25">
      <c r="A1396" s="113">
        <v>43748</v>
      </c>
      <c r="B1396" s="10" t="s">
        <v>2652</v>
      </c>
      <c r="C1396" s="11" t="s">
        <v>3011</v>
      </c>
      <c r="E1396" s="8">
        <v>7080</v>
      </c>
      <c r="G1396" s="6">
        <f t="shared" si="28"/>
        <v>7080</v>
      </c>
    </row>
    <row r="1397" spans="1:8" hidden="1" x14ac:dyDescent="0.25">
      <c r="A1397" s="113">
        <v>43748</v>
      </c>
      <c r="B1397" s="10" t="s">
        <v>2933</v>
      </c>
      <c r="C1397" s="11" t="s">
        <v>3011</v>
      </c>
      <c r="E1397" s="8">
        <v>63900</v>
      </c>
      <c r="G1397" s="6">
        <f t="shared" si="28"/>
        <v>63900</v>
      </c>
    </row>
    <row r="1398" spans="1:8" hidden="1" x14ac:dyDescent="0.25">
      <c r="A1398" s="113">
        <v>43748</v>
      </c>
      <c r="B1398" s="10" t="s">
        <v>2933</v>
      </c>
      <c r="C1398" s="11" t="s">
        <v>3011</v>
      </c>
      <c r="F1398" s="9">
        <v>75</v>
      </c>
      <c r="G1398" s="6">
        <f t="shared" si="28"/>
        <v>-75</v>
      </c>
      <c r="H1398" s="7" t="s">
        <v>3918</v>
      </c>
    </row>
    <row r="1399" spans="1:8" hidden="1" x14ac:dyDescent="0.25">
      <c r="A1399" s="113">
        <v>43753</v>
      </c>
      <c r="B1399" s="10" t="s">
        <v>2652</v>
      </c>
      <c r="C1399" s="11" t="s">
        <v>3011</v>
      </c>
      <c r="F1399" s="9">
        <v>6742</v>
      </c>
      <c r="G1399" s="6">
        <f t="shared" si="28"/>
        <v>-6742</v>
      </c>
      <c r="H1399" s="78"/>
    </row>
    <row r="1400" spans="1:8" hidden="1" x14ac:dyDescent="0.25">
      <c r="A1400" s="113">
        <v>43753</v>
      </c>
      <c r="B1400" s="10" t="s">
        <v>2933</v>
      </c>
      <c r="C1400" s="11" t="s">
        <v>3011</v>
      </c>
      <c r="F1400" s="9">
        <v>101322</v>
      </c>
      <c r="G1400" s="6">
        <f t="shared" si="28"/>
        <v>-101322</v>
      </c>
      <c r="H1400" s="79" t="s">
        <v>5561</v>
      </c>
    </row>
    <row r="1401" spans="1:8" hidden="1" x14ac:dyDescent="0.25">
      <c r="A1401" s="113">
        <v>43753</v>
      </c>
      <c r="B1401" s="10" t="s">
        <v>5227</v>
      </c>
      <c r="C1401" s="11" t="s">
        <v>3011</v>
      </c>
      <c r="F1401" s="9">
        <v>42936</v>
      </c>
      <c r="G1401" s="6">
        <f t="shared" si="28"/>
        <v>-42936</v>
      </c>
      <c r="H1401" s="80" t="s">
        <v>5562</v>
      </c>
    </row>
    <row r="1402" spans="1:8" hidden="1" x14ac:dyDescent="0.25">
      <c r="A1402" s="113">
        <v>43755</v>
      </c>
      <c r="B1402" s="10" t="s">
        <v>2652</v>
      </c>
      <c r="C1402" s="11" t="s">
        <v>3011</v>
      </c>
      <c r="E1402" s="8">
        <v>16272</v>
      </c>
      <c r="G1402" s="6">
        <f t="shared" si="28"/>
        <v>16272</v>
      </c>
    </row>
    <row r="1403" spans="1:8" hidden="1" x14ac:dyDescent="0.25">
      <c r="A1403" s="113">
        <v>43767</v>
      </c>
      <c r="B1403" s="10" t="s">
        <v>1400</v>
      </c>
      <c r="C1403" s="11" t="s">
        <v>1815</v>
      </c>
      <c r="E1403" s="8">
        <v>386932</v>
      </c>
      <c r="G1403" s="6">
        <f t="shared" si="28"/>
        <v>386932</v>
      </c>
    </row>
    <row r="1404" spans="1:8" hidden="1" x14ac:dyDescent="0.25">
      <c r="A1404" s="113">
        <v>43769</v>
      </c>
      <c r="B1404" s="10" t="s">
        <v>2933</v>
      </c>
      <c r="C1404" s="11" t="s">
        <v>166</v>
      </c>
      <c r="E1404" s="8">
        <v>13000</v>
      </c>
      <c r="G1404" s="6">
        <f t="shared" si="28"/>
        <v>13000</v>
      </c>
    </row>
    <row r="1405" spans="1:8" hidden="1" x14ac:dyDescent="0.25">
      <c r="A1405" s="113">
        <v>43769</v>
      </c>
      <c r="B1405" s="10" t="s">
        <v>1400</v>
      </c>
      <c r="C1405" s="11" t="s">
        <v>166</v>
      </c>
      <c r="E1405" s="8">
        <v>10700</v>
      </c>
      <c r="G1405" s="6">
        <f t="shared" si="28"/>
        <v>10700</v>
      </c>
    </row>
    <row r="1406" spans="1:8" hidden="1" x14ac:dyDescent="0.25">
      <c r="A1406" s="113">
        <v>43769</v>
      </c>
      <c r="B1406" s="10" t="s">
        <v>1400</v>
      </c>
      <c r="C1406" s="11" t="s">
        <v>166</v>
      </c>
      <c r="E1406" s="8">
        <v>65221</v>
      </c>
      <c r="G1406" s="6">
        <f t="shared" si="28"/>
        <v>65221</v>
      </c>
    </row>
    <row r="1407" spans="1:8" hidden="1" x14ac:dyDescent="0.25">
      <c r="A1407" s="113">
        <v>43769</v>
      </c>
      <c r="B1407" s="10" t="s">
        <v>1400</v>
      </c>
      <c r="C1407" s="11" t="s">
        <v>166</v>
      </c>
      <c r="E1407" s="8">
        <v>92400</v>
      </c>
      <c r="G1407" s="6">
        <f t="shared" si="28"/>
        <v>92400</v>
      </c>
    </row>
    <row r="1408" spans="1:8" hidden="1" x14ac:dyDescent="0.25">
      <c r="A1408" s="113">
        <v>43769</v>
      </c>
      <c r="B1408" s="10" t="s">
        <v>1400</v>
      </c>
      <c r="C1408" s="11" t="s">
        <v>166</v>
      </c>
      <c r="E1408" s="8">
        <v>61600</v>
      </c>
      <c r="G1408" s="6">
        <f t="shared" si="28"/>
        <v>61600</v>
      </c>
    </row>
    <row r="1409" spans="1:8" hidden="1" x14ac:dyDescent="0.25">
      <c r="A1409" s="113">
        <v>43763</v>
      </c>
      <c r="B1409" s="10" t="s">
        <v>2652</v>
      </c>
      <c r="C1409" s="11" t="s">
        <v>1803</v>
      </c>
      <c r="E1409" s="8">
        <v>49612</v>
      </c>
      <c r="G1409" s="6">
        <f t="shared" si="28"/>
        <v>49612</v>
      </c>
      <c r="H1409" s="7" t="s">
        <v>5465</v>
      </c>
    </row>
    <row r="1410" spans="1:8" hidden="1" x14ac:dyDescent="0.25">
      <c r="A1410" s="113">
        <v>43763</v>
      </c>
      <c r="B1410" s="10" t="s">
        <v>1400</v>
      </c>
      <c r="C1410" s="11" t="s">
        <v>1803</v>
      </c>
      <c r="E1410" s="8">
        <v>7099</v>
      </c>
      <c r="G1410" s="6">
        <f t="shared" si="28"/>
        <v>7099</v>
      </c>
    </row>
    <row r="1411" spans="1:8" hidden="1" x14ac:dyDescent="0.25">
      <c r="A1411" s="113">
        <v>43763</v>
      </c>
      <c r="B1411" s="10" t="s">
        <v>1400</v>
      </c>
      <c r="C1411" s="11" t="s">
        <v>1803</v>
      </c>
      <c r="E1411" s="8">
        <v>17180</v>
      </c>
      <c r="G1411" s="6">
        <f t="shared" si="28"/>
        <v>17180</v>
      </c>
    </row>
    <row r="1412" spans="1:8" hidden="1" x14ac:dyDescent="0.25">
      <c r="A1412" s="113">
        <v>43763</v>
      </c>
      <c r="B1412" s="10" t="s">
        <v>2652</v>
      </c>
      <c r="C1412" s="11" t="s">
        <v>1803</v>
      </c>
      <c r="E1412" s="8">
        <v>150448</v>
      </c>
      <c r="G1412" s="6">
        <f t="shared" si="28"/>
        <v>150448</v>
      </c>
    </row>
    <row r="1413" spans="1:8" hidden="1" x14ac:dyDescent="0.25">
      <c r="A1413" s="113">
        <v>43763</v>
      </c>
      <c r="B1413" s="10" t="s">
        <v>2652</v>
      </c>
      <c r="C1413" s="11" t="s">
        <v>1803</v>
      </c>
      <c r="E1413" s="8">
        <v>7570</v>
      </c>
      <c r="G1413" s="6">
        <f t="shared" si="28"/>
        <v>7570</v>
      </c>
    </row>
    <row r="1414" spans="1:8" hidden="1" x14ac:dyDescent="0.25">
      <c r="A1414" s="113">
        <v>43763</v>
      </c>
      <c r="B1414" s="10" t="s">
        <v>1400</v>
      </c>
      <c r="C1414" s="11" t="s">
        <v>1803</v>
      </c>
      <c r="E1414" s="8">
        <v>7422</v>
      </c>
      <c r="G1414" s="6">
        <f t="shared" si="28"/>
        <v>7422</v>
      </c>
    </row>
    <row r="1415" spans="1:8" hidden="1" x14ac:dyDescent="0.25">
      <c r="A1415" s="113">
        <v>43763</v>
      </c>
      <c r="B1415" s="10" t="s">
        <v>2652</v>
      </c>
      <c r="C1415" s="11" t="s">
        <v>1803</v>
      </c>
      <c r="E1415" s="8">
        <v>25000</v>
      </c>
      <c r="G1415" s="6">
        <f t="shared" si="28"/>
        <v>25000</v>
      </c>
    </row>
    <row r="1416" spans="1:8" hidden="1" x14ac:dyDescent="0.25">
      <c r="A1416" s="113">
        <v>43775</v>
      </c>
      <c r="B1416" s="10" t="s">
        <v>5227</v>
      </c>
      <c r="C1416" s="11" t="s">
        <v>169</v>
      </c>
      <c r="E1416" s="109"/>
      <c r="F1416" s="375">
        <v>500000</v>
      </c>
      <c r="G1416" s="6">
        <f t="shared" si="28"/>
        <v>-500000</v>
      </c>
      <c r="H1416" s="377" t="s">
        <v>5504</v>
      </c>
    </row>
    <row r="1417" spans="1:8" hidden="1" x14ac:dyDescent="0.25">
      <c r="A1417" s="113">
        <v>43775</v>
      </c>
      <c r="B1417" s="10" t="s">
        <v>2933</v>
      </c>
      <c r="C1417" s="11" t="s">
        <v>166</v>
      </c>
      <c r="E1417" s="109"/>
      <c r="F1417" s="375">
        <v>38449</v>
      </c>
      <c r="G1417" s="6">
        <f t="shared" si="28"/>
        <v>-38449</v>
      </c>
      <c r="H1417" s="378"/>
    </row>
    <row r="1418" spans="1:8" hidden="1" x14ac:dyDescent="0.25">
      <c r="A1418" s="113">
        <v>43775</v>
      </c>
      <c r="B1418" s="10" t="s">
        <v>1400</v>
      </c>
      <c r="C1418" s="11" t="s">
        <v>166</v>
      </c>
      <c r="E1418" s="109"/>
      <c r="F1418" s="376">
        <f>260441-14890</f>
        <v>245551</v>
      </c>
      <c r="G1418" s="6">
        <f t="shared" si="28"/>
        <v>-245551</v>
      </c>
      <c r="H1418" s="379"/>
    </row>
    <row r="1419" spans="1:8" hidden="1" x14ac:dyDescent="0.25">
      <c r="A1419" s="113">
        <v>43775</v>
      </c>
      <c r="B1419" s="10" t="s">
        <v>2652</v>
      </c>
      <c r="C1419" s="11" t="s">
        <v>166</v>
      </c>
      <c r="E1419" s="109"/>
      <c r="F1419" s="376">
        <v>9600</v>
      </c>
      <c r="G1419" s="6">
        <f t="shared" si="28"/>
        <v>-9600</v>
      </c>
      <c r="H1419" s="379" t="s">
        <v>5505</v>
      </c>
    </row>
    <row r="1420" spans="1:8" hidden="1" x14ac:dyDescent="0.25">
      <c r="A1420" s="113">
        <v>43775</v>
      </c>
      <c r="B1420" s="10" t="s">
        <v>5227</v>
      </c>
      <c r="C1420" s="11" t="s">
        <v>166</v>
      </c>
      <c r="E1420" s="109"/>
      <c r="F1420" s="376">
        <v>6400</v>
      </c>
      <c r="G1420" s="6">
        <f t="shared" si="28"/>
        <v>-6400</v>
      </c>
      <c r="H1420" s="379"/>
    </row>
    <row r="1421" spans="1:8" hidden="1" x14ac:dyDescent="0.25">
      <c r="A1421" s="113">
        <v>43775</v>
      </c>
      <c r="B1421" s="10" t="s">
        <v>2933</v>
      </c>
      <c r="C1421" s="11" t="s">
        <v>161</v>
      </c>
      <c r="E1421" s="8">
        <v>158880</v>
      </c>
      <c r="G1421" s="6">
        <f t="shared" si="28"/>
        <v>158880</v>
      </c>
    </row>
    <row r="1422" spans="1:8" hidden="1" x14ac:dyDescent="0.25">
      <c r="A1422" s="113">
        <v>43775</v>
      </c>
      <c r="B1422" s="10" t="s">
        <v>2933</v>
      </c>
      <c r="C1422" s="11" t="s">
        <v>161</v>
      </c>
      <c r="F1422" s="9">
        <v>443</v>
      </c>
      <c r="G1422" s="6">
        <f t="shared" si="28"/>
        <v>-443</v>
      </c>
      <c r="H1422" s="7" t="s">
        <v>3918</v>
      </c>
    </row>
    <row r="1423" spans="1:8" hidden="1" x14ac:dyDescent="0.25">
      <c r="A1423" s="113">
        <v>43781</v>
      </c>
      <c r="B1423" s="10" t="s">
        <v>5548</v>
      </c>
      <c r="C1423" s="11" t="s">
        <v>169</v>
      </c>
      <c r="E1423" s="8">
        <v>2500</v>
      </c>
      <c r="G1423" s="6">
        <f t="shared" si="28"/>
        <v>2500</v>
      </c>
    </row>
    <row r="1424" spans="1:8" hidden="1" x14ac:dyDescent="0.25">
      <c r="A1424" s="113">
        <v>43781</v>
      </c>
      <c r="B1424" s="10" t="s">
        <v>5548</v>
      </c>
      <c r="C1424" s="11" t="s">
        <v>169</v>
      </c>
      <c r="E1424" s="8">
        <v>3450</v>
      </c>
      <c r="G1424" s="6">
        <f t="shared" si="28"/>
        <v>3450</v>
      </c>
    </row>
    <row r="1425" spans="1:8" hidden="1" x14ac:dyDescent="0.25">
      <c r="A1425" s="113">
        <v>43781</v>
      </c>
      <c r="B1425" s="10" t="s">
        <v>1400</v>
      </c>
      <c r="C1425" s="11" t="s">
        <v>1815</v>
      </c>
      <c r="E1425" s="8">
        <v>154606</v>
      </c>
      <c r="G1425" s="6">
        <f t="shared" si="28"/>
        <v>154606</v>
      </c>
    </row>
    <row r="1426" spans="1:8" hidden="1" x14ac:dyDescent="0.25">
      <c r="A1426" s="113">
        <v>43781</v>
      </c>
      <c r="B1426" s="10" t="s">
        <v>1400</v>
      </c>
      <c r="C1426" s="11" t="s">
        <v>1815</v>
      </c>
      <c r="E1426" s="8">
        <v>43839</v>
      </c>
      <c r="G1426" s="6">
        <f t="shared" si="28"/>
        <v>43839</v>
      </c>
    </row>
    <row r="1427" spans="1:8" hidden="1" x14ac:dyDescent="0.25">
      <c r="A1427" s="113">
        <v>43781</v>
      </c>
      <c r="B1427" s="10" t="s">
        <v>2933</v>
      </c>
      <c r="C1427" s="11" t="s">
        <v>3011</v>
      </c>
      <c r="E1427" s="8">
        <v>22656</v>
      </c>
      <c r="G1427" s="6">
        <f t="shared" si="28"/>
        <v>22656</v>
      </c>
    </row>
    <row r="1428" spans="1:8" hidden="1" x14ac:dyDescent="0.25">
      <c r="A1428" s="113">
        <v>43781</v>
      </c>
      <c r="B1428" s="10" t="s">
        <v>2652</v>
      </c>
      <c r="C1428" s="11" t="s">
        <v>3011</v>
      </c>
      <c r="E1428" s="8">
        <v>71887</v>
      </c>
      <c r="G1428" s="6">
        <f t="shared" si="28"/>
        <v>71887</v>
      </c>
    </row>
    <row r="1429" spans="1:8" hidden="1" x14ac:dyDescent="0.25">
      <c r="A1429" s="113">
        <v>43781</v>
      </c>
      <c r="B1429" s="10" t="s">
        <v>2652</v>
      </c>
      <c r="C1429" s="11" t="s">
        <v>3011</v>
      </c>
      <c r="E1429" s="8">
        <v>114000</v>
      </c>
      <c r="G1429" s="6">
        <f t="shared" si="28"/>
        <v>114000</v>
      </c>
    </row>
    <row r="1430" spans="1:8" hidden="1" x14ac:dyDescent="0.25">
      <c r="A1430" s="113">
        <v>43781</v>
      </c>
      <c r="B1430" s="10" t="s">
        <v>3733</v>
      </c>
      <c r="C1430" s="11" t="s">
        <v>3011</v>
      </c>
      <c r="E1430" s="8">
        <v>10278</v>
      </c>
      <c r="G1430" s="6">
        <f t="shared" si="28"/>
        <v>10278</v>
      </c>
    </row>
    <row r="1431" spans="1:8" hidden="1" x14ac:dyDescent="0.25">
      <c r="A1431" s="113">
        <v>43781</v>
      </c>
      <c r="B1431" s="10" t="s">
        <v>1400</v>
      </c>
      <c r="C1431" s="11" t="s">
        <v>3011</v>
      </c>
      <c r="E1431" s="8">
        <v>14000</v>
      </c>
      <c r="G1431" s="6">
        <f t="shared" si="28"/>
        <v>14000</v>
      </c>
    </row>
    <row r="1432" spans="1:8" hidden="1" x14ac:dyDescent="0.25">
      <c r="A1432" s="113">
        <v>43781</v>
      </c>
      <c r="B1432" s="10" t="s">
        <v>2652</v>
      </c>
      <c r="C1432" s="11" t="s">
        <v>3011</v>
      </c>
      <c r="F1432" s="9">
        <v>100000</v>
      </c>
      <c r="G1432" s="6">
        <f t="shared" si="28"/>
        <v>-100000</v>
      </c>
    </row>
    <row r="1433" spans="1:8" hidden="1" x14ac:dyDescent="0.25">
      <c r="A1433" s="113">
        <v>43781</v>
      </c>
      <c r="B1433" s="10" t="s">
        <v>2933</v>
      </c>
      <c r="C1433" s="11" t="s">
        <v>161</v>
      </c>
      <c r="F1433" s="9">
        <v>158880</v>
      </c>
      <c r="G1433" s="6">
        <f t="shared" si="28"/>
        <v>-158880</v>
      </c>
      <c r="H1433" s="31" t="s">
        <v>5564</v>
      </c>
    </row>
    <row r="1434" spans="1:8" hidden="1" x14ac:dyDescent="0.25">
      <c r="A1434" s="113">
        <v>43782</v>
      </c>
      <c r="B1434" s="10" t="s">
        <v>2652</v>
      </c>
      <c r="C1434" s="11" t="s">
        <v>1803</v>
      </c>
      <c r="E1434" s="8">
        <v>23543</v>
      </c>
      <c r="G1434" s="6">
        <f t="shared" si="28"/>
        <v>23543</v>
      </c>
    </row>
    <row r="1435" spans="1:8" hidden="1" x14ac:dyDescent="0.25">
      <c r="A1435" s="113">
        <v>43812</v>
      </c>
      <c r="B1435" s="10" t="s">
        <v>5548</v>
      </c>
      <c r="C1435" s="11" t="s">
        <v>1803</v>
      </c>
      <c r="E1435" s="8">
        <v>41183</v>
      </c>
      <c r="G1435" s="6">
        <f t="shared" ref="G1435:G1538" si="29">E1435-F1435</f>
        <v>41183</v>
      </c>
    </row>
    <row r="1436" spans="1:8" hidden="1" x14ac:dyDescent="0.25">
      <c r="A1436" s="113">
        <v>43812</v>
      </c>
      <c r="B1436" s="10" t="s">
        <v>5548</v>
      </c>
      <c r="C1436" s="11" t="s">
        <v>1803</v>
      </c>
      <c r="E1436" s="8">
        <v>58230</v>
      </c>
      <c r="G1436" s="6">
        <f t="shared" si="29"/>
        <v>58230</v>
      </c>
    </row>
    <row r="1437" spans="1:8" hidden="1" x14ac:dyDescent="0.25">
      <c r="A1437" s="113">
        <v>43812</v>
      </c>
      <c r="B1437" s="10" t="s">
        <v>5548</v>
      </c>
      <c r="C1437" s="11" t="s">
        <v>1803</v>
      </c>
      <c r="E1437" s="8">
        <v>2926</v>
      </c>
      <c r="G1437" s="6">
        <f t="shared" si="29"/>
        <v>2926</v>
      </c>
    </row>
    <row r="1438" spans="1:8" hidden="1" x14ac:dyDescent="0.25">
      <c r="A1438" s="113">
        <v>43812</v>
      </c>
      <c r="B1438" s="10" t="s">
        <v>1400</v>
      </c>
      <c r="C1438" s="11" t="s">
        <v>1803</v>
      </c>
      <c r="E1438" s="8">
        <v>17270</v>
      </c>
      <c r="G1438" s="6">
        <f t="shared" si="29"/>
        <v>17270</v>
      </c>
    </row>
    <row r="1439" spans="1:8" hidden="1" x14ac:dyDescent="0.25">
      <c r="A1439" s="113">
        <v>43812</v>
      </c>
      <c r="B1439" s="10" t="s">
        <v>2652</v>
      </c>
      <c r="C1439" s="11" t="s">
        <v>1803</v>
      </c>
      <c r="E1439" s="8">
        <v>15882</v>
      </c>
      <c r="G1439" s="6">
        <f t="shared" si="29"/>
        <v>15882</v>
      </c>
    </row>
    <row r="1440" spans="1:8" hidden="1" x14ac:dyDescent="0.25">
      <c r="A1440" s="113">
        <v>43812</v>
      </c>
      <c r="B1440" s="10" t="s">
        <v>2652</v>
      </c>
      <c r="C1440" s="11" t="s">
        <v>1803</v>
      </c>
      <c r="E1440" s="8">
        <v>21770</v>
      </c>
      <c r="G1440" s="6">
        <f t="shared" si="29"/>
        <v>21770</v>
      </c>
    </row>
    <row r="1441" spans="1:8" hidden="1" x14ac:dyDescent="0.25">
      <c r="A1441" s="113">
        <v>43812</v>
      </c>
      <c r="B1441" s="10" t="s">
        <v>2652</v>
      </c>
      <c r="C1441" s="11" t="s">
        <v>1803</v>
      </c>
      <c r="E1441" s="8">
        <v>3427</v>
      </c>
      <c r="G1441" s="6">
        <f t="shared" si="29"/>
        <v>3427</v>
      </c>
    </row>
    <row r="1442" spans="1:8" hidden="1" x14ac:dyDescent="0.25">
      <c r="A1442" s="113">
        <v>43812</v>
      </c>
      <c r="B1442" s="10" t="s">
        <v>1400</v>
      </c>
      <c r="C1442" s="11" t="s">
        <v>1803</v>
      </c>
      <c r="E1442" s="8">
        <v>3296</v>
      </c>
      <c r="G1442" s="6">
        <f t="shared" si="29"/>
        <v>3296</v>
      </c>
    </row>
    <row r="1443" spans="1:8" hidden="1" x14ac:dyDescent="0.25">
      <c r="A1443" s="113">
        <v>43812</v>
      </c>
      <c r="B1443" s="10" t="s">
        <v>1400</v>
      </c>
      <c r="C1443" s="11" t="s">
        <v>1803</v>
      </c>
      <c r="E1443" s="8">
        <v>20063</v>
      </c>
      <c r="G1443" s="6">
        <f t="shared" si="29"/>
        <v>20063</v>
      </c>
    </row>
    <row r="1444" spans="1:8" hidden="1" x14ac:dyDescent="0.25">
      <c r="A1444" s="113">
        <v>43812</v>
      </c>
      <c r="B1444" s="10" t="s">
        <v>2652</v>
      </c>
      <c r="C1444" s="11" t="s">
        <v>1803</v>
      </c>
      <c r="E1444" s="8">
        <v>60884</v>
      </c>
      <c r="G1444" s="6">
        <f t="shared" si="29"/>
        <v>60884</v>
      </c>
    </row>
    <row r="1445" spans="1:8" hidden="1" x14ac:dyDescent="0.25">
      <c r="A1445" s="113">
        <v>43812</v>
      </c>
      <c r="B1445" s="10" t="s">
        <v>1400</v>
      </c>
      <c r="C1445" s="11" t="s">
        <v>166</v>
      </c>
      <c r="E1445" s="8">
        <v>92400</v>
      </c>
      <c r="G1445" s="6">
        <f t="shared" si="29"/>
        <v>92400</v>
      </c>
    </row>
    <row r="1446" spans="1:8" hidden="1" x14ac:dyDescent="0.25">
      <c r="A1446" s="113">
        <v>43812</v>
      </c>
      <c r="B1446" s="10" t="s">
        <v>2933</v>
      </c>
      <c r="C1446" s="11" t="s">
        <v>169</v>
      </c>
      <c r="E1446" s="8">
        <v>3498</v>
      </c>
      <c r="G1446" s="6">
        <f t="shared" si="29"/>
        <v>3498</v>
      </c>
    </row>
    <row r="1447" spans="1:8" hidden="1" x14ac:dyDescent="0.25">
      <c r="A1447" s="113">
        <v>43812</v>
      </c>
      <c r="B1447" s="10" t="s">
        <v>1400</v>
      </c>
      <c r="C1447" s="11" t="s">
        <v>164</v>
      </c>
      <c r="E1447" s="8">
        <v>31827</v>
      </c>
      <c r="G1447" s="6">
        <f t="shared" si="29"/>
        <v>31827</v>
      </c>
    </row>
    <row r="1448" spans="1:8" hidden="1" x14ac:dyDescent="0.25">
      <c r="A1448" s="113">
        <v>43819</v>
      </c>
      <c r="B1448" s="10" t="s">
        <v>2652</v>
      </c>
      <c r="C1448" s="11" t="s">
        <v>1803</v>
      </c>
      <c r="D1448" s="773"/>
      <c r="E1448" s="281">
        <v>1900</v>
      </c>
      <c r="F1448" s="280"/>
      <c r="G1448" s="6">
        <f t="shared" si="29"/>
        <v>1900</v>
      </c>
    </row>
    <row r="1449" spans="1:8" hidden="1" x14ac:dyDescent="0.25">
      <c r="A1449" s="113">
        <v>43819</v>
      </c>
      <c r="B1449" s="10" t="s">
        <v>2652</v>
      </c>
      <c r="C1449" s="11" t="s">
        <v>1803</v>
      </c>
      <c r="D1449" s="773"/>
      <c r="E1449" s="282">
        <v>1560</v>
      </c>
      <c r="F1449" s="280"/>
      <c r="G1449" s="6">
        <f t="shared" si="29"/>
        <v>1560</v>
      </c>
    </row>
    <row r="1450" spans="1:8" hidden="1" x14ac:dyDescent="0.25">
      <c r="A1450" s="113">
        <v>43819</v>
      </c>
      <c r="B1450" s="10" t="s">
        <v>5548</v>
      </c>
      <c r="C1450" s="11" t="s">
        <v>1803</v>
      </c>
      <c r="D1450" s="773"/>
      <c r="E1450" s="282">
        <v>8354</v>
      </c>
      <c r="F1450" s="280"/>
      <c r="G1450" s="6">
        <f t="shared" si="29"/>
        <v>8354</v>
      </c>
    </row>
    <row r="1451" spans="1:8" hidden="1" x14ac:dyDescent="0.25">
      <c r="A1451" s="113">
        <v>43819</v>
      </c>
      <c r="B1451" s="10" t="s">
        <v>2652</v>
      </c>
      <c r="C1451" s="11" t="s">
        <v>1803</v>
      </c>
      <c r="D1451" s="773"/>
      <c r="E1451" s="282">
        <v>16142</v>
      </c>
      <c r="F1451" s="280"/>
      <c r="G1451" s="6">
        <f t="shared" si="29"/>
        <v>16142</v>
      </c>
    </row>
    <row r="1452" spans="1:8" hidden="1" x14ac:dyDescent="0.25">
      <c r="A1452" s="113">
        <v>43819</v>
      </c>
      <c r="B1452" s="10" t="s">
        <v>5548</v>
      </c>
      <c r="C1452" s="11" t="s">
        <v>1803</v>
      </c>
      <c r="D1452" s="773"/>
      <c r="E1452" s="282">
        <v>12115</v>
      </c>
      <c r="F1452" s="280"/>
      <c r="G1452" s="6">
        <f t="shared" si="29"/>
        <v>12115</v>
      </c>
    </row>
    <row r="1453" spans="1:8" hidden="1" x14ac:dyDescent="0.25">
      <c r="A1453" s="113">
        <v>43819</v>
      </c>
      <c r="B1453" s="10" t="s">
        <v>5548</v>
      </c>
      <c r="C1453" s="11" t="s">
        <v>1803</v>
      </c>
      <c r="D1453" s="773"/>
      <c r="E1453" s="282">
        <v>18371</v>
      </c>
      <c r="F1453" s="280"/>
      <c r="G1453" s="6">
        <f t="shared" si="29"/>
        <v>18371</v>
      </c>
    </row>
    <row r="1454" spans="1:8" hidden="1" x14ac:dyDescent="0.25">
      <c r="A1454" s="113">
        <v>43819</v>
      </c>
      <c r="B1454" s="10" t="s">
        <v>5548</v>
      </c>
      <c r="C1454" s="11" t="s">
        <v>1803</v>
      </c>
      <c r="D1454" s="773"/>
      <c r="E1454" s="282">
        <v>2706</v>
      </c>
      <c r="F1454" s="280"/>
      <c r="G1454" s="6">
        <f t="shared" si="29"/>
        <v>2706</v>
      </c>
    </row>
    <row r="1455" spans="1:8" hidden="1" x14ac:dyDescent="0.25">
      <c r="A1455" s="113">
        <v>43819</v>
      </c>
      <c r="B1455" s="10" t="s">
        <v>5548</v>
      </c>
      <c r="C1455" s="11" t="s">
        <v>1803</v>
      </c>
      <c r="D1455" s="773"/>
      <c r="E1455" s="283">
        <v>6442</v>
      </c>
      <c r="F1455" s="280"/>
      <c r="G1455" s="6">
        <f t="shared" si="29"/>
        <v>6442</v>
      </c>
    </row>
    <row r="1456" spans="1:8" hidden="1" x14ac:dyDescent="0.25">
      <c r="A1456" s="113">
        <v>43823</v>
      </c>
      <c r="B1456" s="10" t="s">
        <v>1400</v>
      </c>
      <c r="C1456" s="11" t="s">
        <v>166</v>
      </c>
      <c r="F1456" s="9">
        <f>107290+31200+92400</f>
        <v>230890</v>
      </c>
      <c r="G1456" s="6">
        <f t="shared" si="29"/>
        <v>-230890</v>
      </c>
      <c r="H1456" s="31" t="s">
        <v>5606</v>
      </c>
    </row>
    <row r="1457" spans="1:8" hidden="1" x14ac:dyDescent="0.25">
      <c r="A1457" s="113">
        <v>43823</v>
      </c>
      <c r="B1457" s="10" t="s">
        <v>1400</v>
      </c>
      <c r="C1457" s="11" t="s">
        <v>166</v>
      </c>
      <c r="F1457" s="9">
        <f>250000-F1456</f>
        <v>19110</v>
      </c>
      <c r="G1457" s="6">
        <f t="shared" si="29"/>
        <v>-19110</v>
      </c>
      <c r="H1457" s="31" t="s">
        <v>5606</v>
      </c>
    </row>
    <row r="1458" spans="1:8" hidden="1" x14ac:dyDescent="0.25">
      <c r="A1458" s="113">
        <v>43823</v>
      </c>
      <c r="B1458" s="10" t="s">
        <v>1400</v>
      </c>
      <c r="C1458" s="11" t="s">
        <v>1815</v>
      </c>
      <c r="F1458" s="9">
        <v>250000</v>
      </c>
      <c r="G1458" s="6">
        <f t="shared" si="29"/>
        <v>-250000</v>
      </c>
      <c r="H1458" s="31" t="s">
        <v>5606</v>
      </c>
    </row>
    <row r="1459" spans="1:8" hidden="1" x14ac:dyDescent="0.25">
      <c r="A1459" s="113">
        <v>43823</v>
      </c>
      <c r="B1459" s="10" t="s">
        <v>2933</v>
      </c>
      <c r="C1459" s="11" t="s">
        <v>180</v>
      </c>
      <c r="E1459" s="8">
        <v>88000</v>
      </c>
      <c r="G1459" s="6">
        <f t="shared" si="29"/>
        <v>88000</v>
      </c>
    </row>
    <row r="1460" spans="1:8" hidden="1" x14ac:dyDescent="0.25">
      <c r="A1460" s="113">
        <v>43823</v>
      </c>
      <c r="B1460" s="10" t="s">
        <v>2933</v>
      </c>
      <c r="C1460" s="11" t="s">
        <v>180</v>
      </c>
      <c r="F1460" s="9">
        <v>188000</v>
      </c>
      <c r="G1460" s="6">
        <f t="shared" si="29"/>
        <v>-188000</v>
      </c>
      <c r="H1460" s="7" t="s">
        <v>5557</v>
      </c>
    </row>
    <row r="1461" spans="1:8" hidden="1" x14ac:dyDescent="0.25">
      <c r="A1461" s="113">
        <v>43823</v>
      </c>
      <c r="B1461" s="10" t="s">
        <v>2933</v>
      </c>
      <c r="C1461" s="11" t="s">
        <v>180</v>
      </c>
      <c r="F1461" s="9">
        <v>256</v>
      </c>
      <c r="G1461" s="6">
        <f t="shared" si="29"/>
        <v>-256</v>
      </c>
      <c r="H1461" s="7" t="s">
        <v>3918</v>
      </c>
    </row>
    <row r="1462" spans="1:8" hidden="1" x14ac:dyDescent="0.25">
      <c r="A1462" s="113">
        <v>43823</v>
      </c>
      <c r="B1462" s="10" t="s">
        <v>2933</v>
      </c>
      <c r="C1462" s="11" t="s">
        <v>180</v>
      </c>
      <c r="E1462" s="8">
        <v>71000</v>
      </c>
      <c r="G1462" s="6">
        <f t="shared" si="29"/>
        <v>71000</v>
      </c>
    </row>
    <row r="1463" spans="1:8" hidden="1" x14ac:dyDescent="0.25">
      <c r="A1463" s="113">
        <v>43823</v>
      </c>
      <c r="B1463" s="10" t="s">
        <v>3733</v>
      </c>
      <c r="C1463" s="11" t="s">
        <v>3011</v>
      </c>
      <c r="F1463" s="9">
        <v>10278</v>
      </c>
      <c r="G1463" s="6">
        <f t="shared" si="29"/>
        <v>-10278</v>
      </c>
      <c r="H1463" s="7" t="s">
        <v>3918</v>
      </c>
    </row>
    <row r="1464" spans="1:8" hidden="1" x14ac:dyDescent="0.25">
      <c r="A1464" s="113">
        <v>43823</v>
      </c>
      <c r="B1464" s="10" t="s">
        <v>2933</v>
      </c>
      <c r="C1464" s="11" t="s">
        <v>3011</v>
      </c>
      <c r="F1464" s="9">
        <v>22656</v>
      </c>
      <c r="G1464" s="6">
        <f t="shared" si="29"/>
        <v>-22656</v>
      </c>
      <c r="H1464" s="7" t="s">
        <v>3918</v>
      </c>
    </row>
    <row r="1465" spans="1:8" hidden="1" x14ac:dyDescent="0.25">
      <c r="A1465" s="113">
        <v>43823</v>
      </c>
      <c r="B1465" s="10" t="s">
        <v>1400</v>
      </c>
      <c r="C1465" s="11" t="s">
        <v>3011</v>
      </c>
      <c r="F1465" s="9">
        <v>14000</v>
      </c>
      <c r="G1465" s="6">
        <f t="shared" si="29"/>
        <v>-14000</v>
      </c>
      <c r="H1465" s="7" t="s">
        <v>3918</v>
      </c>
    </row>
    <row r="1466" spans="1:8" hidden="1" x14ac:dyDescent="0.25">
      <c r="A1466" s="113">
        <v>43823</v>
      </c>
      <c r="B1466" s="10" t="s">
        <v>2652</v>
      </c>
      <c r="C1466" s="11" t="s">
        <v>3011</v>
      </c>
      <c r="F1466" s="9">
        <v>102159</v>
      </c>
      <c r="G1466" s="6">
        <f t="shared" si="29"/>
        <v>-102159</v>
      </c>
      <c r="H1466" s="7" t="s">
        <v>3918</v>
      </c>
    </row>
    <row r="1467" spans="1:8" hidden="1" x14ac:dyDescent="0.25">
      <c r="A1467" s="113">
        <v>43833</v>
      </c>
      <c r="B1467" s="10" t="s">
        <v>1400</v>
      </c>
      <c r="C1467" s="11" t="s">
        <v>1803</v>
      </c>
      <c r="E1467" s="8">
        <v>21120</v>
      </c>
      <c r="G1467" s="6">
        <f t="shared" si="29"/>
        <v>21120</v>
      </c>
    </row>
    <row r="1468" spans="1:8" hidden="1" x14ac:dyDescent="0.25">
      <c r="A1468" s="113">
        <v>43841</v>
      </c>
      <c r="B1468" s="10" t="s">
        <v>1400</v>
      </c>
      <c r="C1468" s="11" t="s">
        <v>166</v>
      </c>
      <c r="E1468" s="8">
        <v>31200</v>
      </c>
      <c r="G1468" s="6">
        <f t="shared" si="29"/>
        <v>31200</v>
      </c>
    </row>
    <row r="1469" spans="1:8" hidden="1" x14ac:dyDescent="0.25">
      <c r="A1469" s="113">
        <v>43841</v>
      </c>
      <c r="B1469" s="10" t="s">
        <v>1400</v>
      </c>
      <c r="C1469" s="11" t="s">
        <v>166</v>
      </c>
      <c r="E1469" s="8">
        <v>92400</v>
      </c>
      <c r="G1469" s="6">
        <f t="shared" si="29"/>
        <v>92400</v>
      </c>
    </row>
    <row r="1470" spans="1:8" hidden="1" x14ac:dyDescent="0.25">
      <c r="A1470" s="113">
        <v>43850</v>
      </c>
      <c r="B1470" s="10" t="s">
        <v>5227</v>
      </c>
      <c r="C1470" s="11" t="s">
        <v>169</v>
      </c>
      <c r="F1470" s="9">
        <v>200000</v>
      </c>
      <c r="G1470" s="6">
        <f t="shared" si="29"/>
        <v>-200000</v>
      </c>
      <c r="H1470" s="31" t="s">
        <v>5688</v>
      </c>
    </row>
    <row r="1471" spans="1:8" hidden="1" x14ac:dyDescent="0.25">
      <c r="A1471" s="113">
        <v>43853</v>
      </c>
      <c r="B1471" s="10" t="s">
        <v>1400</v>
      </c>
      <c r="C1471" s="11" t="s">
        <v>166</v>
      </c>
      <c r="E1471" s="8">
        <v>26000</v>
      </c>
      <c r="G1471" s="6">
        <f t="shared" si="29"/>
        <v>26000</v>
      </c>
    </row>
    <row r="1472" spans="1:8" hidden="1" x14ac:dyDescent="0.25">
      <c r="A1472" s="113">
        <v>43855</v>
      </c>
      <c r="B1472" s="10" t="s">
        <v>5548</v>
      </c>
      <c r="C1472" s="11" t="s">
        <v>1803</v>
      </c>
      <c r="D1472" s="773"/>
      <c r="E1472" s="281">
        <v>3960</v>
      </c>
      <c r="F1472" s="280"/>
      <c r="G1472" s="6">
        <f t="shared" si="29"/>
        <v>3960</v>
      </c>
    </row>
    <row r="1473" spans="1:7" hidden="1" x14ac:dyDescent="0.25">
      <c r="A1473" s="113">
        <v>43855</v>
      </c>
      <c r="B1473" s="10" t="s">
        <v>2652</v>
      </c>
      <c r="C1473" s="11" t="s">
        <v>1803</v>
      </c>
      <c r="D1473" s="773"/>
      <c r="E1473" s="282">
        <v>11472</v>
      </c>
      <c r="F1473" s="280"/>
      <c r="G1473" s="6">
        <f t="shared" si="29"/>
        <v>11472</v>
      </c>
    </row>
    <row r="1474" spans="1:7" hidden="1" x14ac:dyDescent="0.25">
      <c r="A1474" s="113">
        <v>43855</v>
      </c>
      <c r="B1474" s="10" t="s">
        <v>2652</v>
      </c>
      <c r="C1474" s="11" t="s">
        <v>1803</v>
      </c>
      <c r="D1474" s="773"/>
      <c r="E1474" s="282">
        <v>7192</v>
      </c>
      <c r="F1474" s="280"/>
      <c r="G1474" s="6">
        <f t="shared" si="29"/>
        <v>7192</v>
      </c>
    </row>
    <row r="1475" spans="1:7" hidden="1" x14ac:dyDescent="0.25">
      <c r="A1475" s="113">
        <v>43855</v>
      </c>
      <c r="B1475" s="10" t="s">
        <v>18</v>
      </c>
      <c r="C1475" s="11" t="s">
        <v>1803</v>
      </c>
      <c r="D1475" s="773"/>
      <c r="E1475" s="282">
        <v>6222</v>
      </c>
      <c r="F1475" s="280"/>
      <c r="G1475" s="6">
        <f t="shared" si="29"/>
        <v>6222</v>
      </c>
    </row>
    <row r="1476" spans="1:7" hidden="1" x14ac:dyDescent="0.25">
      <c r="A1476" s="113">
        <v>43855</v>
      </c>
      <c r="B1476" s="10" t="s">
        <v>1400</v>
      </c>
      <c r="C1476" s="11" t="s">
        <v>1803</v>
      </c>
      <c r="D1476" s="773"/>
      <c r="E1476" s="282">
        <v>501</v>
      </c>
      <c r="F1476" s="280"/>
      <c r="G1476" s="6">
        <f t="shared" si="29"/>
        <v>501</v>
      </c>
    </row>
    <row r="1477" spans="1:7" hidden="1" x14ac:dyDescent="0.25">
      <c r="A1477" s="113">
        <v>43855</v>
      </c>
      <c r="B1477" s="10" t="s">
        <v>2652</v>
      </c>
      <c r="C1477" s="11" t="s">
        <v>1803</v>
      </c>
      <c r="D1477" s="773"/>
      <c r="E1477" s="282">
        <v>10893</v>
      </c>
      <c r="F1477" s="280"/>
      <c r="G1477" s="6">
        <f t="shared" si="29"/>
        <v>10893</v>
      </c>
    </row>
    <row r="1478" spans="1:7" hidden="1" x14ac:dyDescent="0.25">
      <c r="A1478" s="113">
        <v>43855</v>
      </c>
      <c r="B1478" s="10" t="s">
        <v>5548</v>
      </c>
      <c r="C1478" s="11" t="s">
        <v>1803</v>
      </c>
      <c r="D1478" s="773"/>
      <c r="E1478" s="282">
        <v>2510</v>
      </c>
      <c r="F1478" s="280"/>
      <c r="G1478" s="6">
        <f t="shared" si="29"/>
        <v>2510</v>
      </c>
    </row>
    <row r="1479" spans="1:7" hidden="1" x14ac:dyDescent="0.25">
      <c r="A1479" s="113">
        <v>43855</v>
      </c>
      <c r="B1479" s="10" t="s">
        <v>5548</v>
      </c>
      <c r="C1479" s="11" t="s">
        <v>1803</v>
      </c>
      <c r="D1479" s="773"/>
      <c r="E1479" s="282">
        <v>2244</v>
      </c>
      <c r="F1479" s="280"/>
      <c r="G1479" s="6">
        <f t="shared" si="29"/>
        <v>2244</v>
      </c>
    </row>
    <row r="1480" spans="1:7" hidden="1" x14ac:dyDescent="0.25">
      <c r="A1480" s="113">
        <v>43855</v>
      </c>
      <c r="B1480" s="10" t="s">
        <v>2652</v>
      </c>
      <c r="C1480" s="11" t="s">
        <v>1803</v>
      </c>
      <c r="D1480" s="773"/>
      <c r="E1480" s="282">
        <v>57342</v>
      </c>
      <c r="F1480" s="280"/>
      <c r="G1480" s="6">
        <f t="shared" si="29"/>
        <v>57342</v>
      </c>
    </row>
    <row r="1481" spans="1:7" hidden="1" x14ac:dyDescent="0.25">
      <c r="A1481" s="113">
        <v>43855</v>
      </c>
      <c r="B1481" s="10" t="s">
        <v>1400</v>
      </c>
      <c r="C1481" s="11" t="s">
        <v>1803</v>
      </c>
      <c r="D1481" s="773"/>
      <c r="E1481" s="282">
        <v>96824</v>
      </c>
      <c r="F1481" s="280"/>
      <c r="G1481" s="6">
        <f t="shared" si="29"/>
        <v>96824</v>
      </c>
    </row>
    <row r="1482" spans="1:7" hidden="1" x14ac:dyDescent="0.25">
      <c r="A1482" s="113">
        <v>43855</v>
      </c>
      <c r="B1482" s="10" t="s">
        <v>2652</v>
      </c>
      <c r="C1482" s="11" t="s">
        <v>1803</v>
      </c>
      <c r="D1482" s="773"/>
      <c r="E1482" s="282">
        <v>10548</v>
      </c>
      <c r="F1482" s="280"/>
      <c r="G1482" s="6">
        <f t="shared" si="29"/>
        <v>10548</v>
      </c>
    </row>
    <row r="1483" spans="1:7" hidden="1" x14ac:dyDescent="0.25">
      <c r="A1483" s="113">
        <v>43855</v>
      </c>
      <c r="B1483" s="10" t="s">
        <v>2652</v>
      </c>
      <c r="C1483" s="11" t="s">
        <v>1803</v>
      </c>
      <c r="D1483" s="773"/>
      <c r="E1483" s="282">
        <v>106146</v>
      </c>
      <c r="F1483" s="280"/>
      <c r="G1483" s="6">
        <f t="shared" si="29"/>
        <v>106146</v>
      </c>
    </row>
    <row r="1484" spans="1:7" hidden="1" x14ac:dyDescent="0.25">
      <c r="A1484" s="113">
        <v>43855</v>
      </c>
      <c r="B1484" s="10" t="s">
        <v>1400</v>
      </c>
      <c r="C1484" s="11" t="s">
        <v>1803</v>
      </c>
      <c r="D1484" s="773"/>
      <c r="E1484" s="282">
        <v>7356</v>
      </c>
      <c r="F1484" s="280"/>
      <c r="G1484" s="6">
        <f t="shared" si="29"/>
        <v>7356</v>
      </c>
    </row>
    <row r="1485" spans="1:7" hidden="1" x14ac:dyDescent="0.25">
      <c r="A1485" s="113">
        <v>43855</v>
      </c>
      <c r="B1485" s="10" t="s">
        <v>1400</v>
      </c>
      <c r="C1485" s="11" t="s">
        <v>1803</v>
      </c>
      <c r="D1485" s="773"/>
      <c r="E1485" s="283">
        <v>3422</v>
      </c>
      <c r="F1485" s="280"/>
      <c r="G1485" s="6">
        <f t="shared" si="29"/>
        <v>3422</v>
      </c>
    </row>
    <row r="1486" spans="1:7" hidden="1" x14ac:dyDescent="0.25">
      <c r="A1486" s="113">
        <v>43857</v>
      </c>
      <c r="B1486" s="10" t="s">
        <v>5709</v>
      </c>
      <c r="C1486" s="11" t="s">
        <v>169</v>
      </c>
      <c r="E1486" s="8">
        <v>2980</v>
      </c>
      <c r="G1486" s="6">
        <f t="shared" si="29"/>
        <v>2980</v>
      </c>
    </row>
    <row r="1487" spans="1:7" hidden="1" x14ac:dyDescent="0.25">
      <c r="A1487" s="113">
        <v>43857</v>
      </c>
      <c r="B1487" s="10" t="s">
        <v>1400</v>
      </c>
      <c r="C1487" s="11" t="s">
        <v>166</v>
      </c>
      <c r="E1487" s="8">
        <v>98175</v>
      </c>
      <c r="G1487" s="6">
        <f t="shared" si="29"/>
        <v>98175</v>
      </c>
    </row>
    <row r="1488" spans="1:7" hidden="1" x14ac:dyDescent="0.25">
      <c r="A1488" s="113">
        <v>43857</v>
      </c>
      <c r="B1488" s="10" t="s">
        <v>5720</v>
      </c>
      <c r="C1488" s="11" t="s">
        <v>169</v>
      </c>
      <c r="E1488" s="8">
        <v>5831</v>
      </c>
      <c r="G1488" s="6">
        <f t="shared" si="29"/>
        <v>5831</v>
      </c>
    </row>
    <row r="1489" spans="1:8" hidden="1" x14ac:dyDescent="0.25">
      <c r="A1489" s="113">
        <v>43857</v>
      </c>
      <c r="B1489" s="10" t="s">
        <v>5709</v>
      </c>
      <c r="C1489" s="11" t="s">
        <v>169</v>
      </c>
      <c r="E1489" s="8">
        <v>1546</v>
      </c>
      <c r="G1489" s="6">
        <f t="shared" si="29"/>
        <v>1546</v>
      </c>
    </row>
    <row r="1490" spans="1:8" hidden="1" x14ac:dyDescent="0.25">
      <c r="A1490" s="113">
        <v>43869</v>
      </c>
      <c r="B1490" s="10" t="s">
        <v>2652</v>
      </c>
      <c r="C1490" s="11" t="s">
        <v>1803</v>
      </c>
      <c r="F1490" s="8">
        <v>289763</v>
      </c>
      <c r="G1490" s="6">
        <f t="shared" si="29"/>
        <v>-289763</v>
      </c>
      <c r="H1490" s="7" t="s">
        <v>4470</v>
      </c>
    </row>
    <row r="1491" spans="1:8" hidden="1" x14ac:dyDescent="0.25">
      <c r="A1491" s="113">
        <v>43869</v>
      </c>
      <c r="B1491" s="10" t="s">
        <v>5720</v>
      </c>
      <c r="C1491" s="11" t="s">
        <v>166</v>
      </c>
      <c r="E1491" s="8">
        <v>3200</v>
      </c>
      <c r="G1491" s="6">
        <f t="shared" si="29"/>
        <v>3200</v>
      </c>
    </row>
    <row r="1492" spans="1:8" hidden="1" x14ac:dyDescent="0.25">
      <c r="A1492" s="113">
        <v>43872</v>
      </c>
      <c r="B1492" s="10" t="s">
        <v>5709</v>
      </c>
      <c r="C1492" s="11" t="s">
        <v>166</v>
      </c>
      <c r="E1492" s="8">
        <f>57130/2</f>
        <v>28565</v>
      </c>
      <c r="G1492" s="6">
        <f t="shared" si="29"/>
        <v>28565</v>
      </c>
      <c r="H1492" s="7" t="s">
        <v>5759</v>
      </c>
    </row>
    <row r="1493" spans="1:8" hidden="1" x14ac:dyDescent="0.25">
      <c r="A1493" s="113">
        <v>43872</v>
      </c>
      <c r="B1493" s="10" t="s">
        <v>5720</v>
      </c>
      <c r="C1493" s="11" t="s">
        <v>166</v>
      </c>
      <c r="E1493" s="8">
        <f>57130/2</f>
        <v>28565</v>
      </c>
      <c r="G1493" s="6">
        <f t="shared" si="29"/>
        <v>28565</v>
      </c>
      <c r="H1493" s="7" t="s">
        <v>5759</v>
      </c>
    </row>
    <row r="1494" spans="1:8" hidden="1" x14ac:dyDescent="0.25">
      <c r="A1494" s="113">
        <v>43873</v>
      </c>
      <c r="B1494" s="10" t="s">
        <v>5720</v>
      </c>
      <c r="C1494" s="11" t="s">
        <v>3011</v>
      </c>
      <c r="E1494" s="8">
        <v>79080</v>
      </c>
      <c r="G1494" s="6">
        <f t="shared" si="29"/>
        <v>79080</v>
      </c>
    </row>
    <row r="1495" spans="1:8" hidden="1" x14ac:dyDescent="0.25">
      <c r="A1495" s="113">
        <v>43875</v>
      </c>
      <c r="B1495" s="10" t="s">
        <v>5709</v>
      </c>
      <c r="C1495" s="11" t="s">
        <v>166</v>
      </c>
      <c r="E1495" s="109"/>
      <c r="F1495" s="110">
        <v>28565</v>
      </c>
      <c r="G1495" s="6">
        <f t="shared" si="29"/>
        <v>-28565</v>
      </c>
      <c r="H1495" s="78"/>
    </row>
    <row r="1496" spans="1:8" hidden="1" x14ac:dyDescent="0.25">
      <c r="A1496" s="113">
        <v>43875</v>
      </c>
      <c r="B1496" s="10" t="s">
        <v>5720</v>
      </c>
      <c r="C1496" s="11" t="s">
        <v>166</v>
      </c>
      <c r="E1496" s="109"/>
      <c r="F1496" s="111">
        <v>31765</v>
      </c>
      <c r="G1496" s="6">
        <f t="shared" si="29"/>
        <v>-31765</v>
      </c>
      <c r="H1496" s="79"/>
    </row>
    <row r="1497" spans="1:8" hidden="1" x14ac:dyDescent="0.25">
      <c r="A1497" s="113">
        <v>43875</v>
      </c>
      <c r="B1497" s="10" t="s">
        <v>1400</v>
      </c>
      <c r="C1497" s="11" t="s">
        <v>166</v>
      </c>
      <c r="E1497" s="109"/>
      <c r="F1497" s="111">
        <f>105065+74980+8640+9385</f>
        <v>198070</v>
      </c>
      <c r="G1497" s="6">
        <f t="shared" si="29"/>
        <v>-198070</v>
      </c>
      <c r="H1497" s="79"/>
    </row>
    <row r="1498" spans="1:8" ht="31.5" hidden="1" x14ac:dyDescent="0.25">
      <c r="A1498" s="113">
        <v>43875</v>
      </c>
      <c r="B1498" s="10" t="s">
        <v>5709</v>
      </c>
      <c r="C1498" s="11" t="s">
        <v>166</v>
      </c>
      <c r="E1498" s="109"/>
      <c r="F1498" s="111">
        <v>20800</v>
      </c>
      <c r="G1498" s="6">
        <f t="shared" si="29"/>
        <v>-20800</v>
      </c>
      <c r="H1498" s="242" t="s">
        <v>5768</v>
      </c>
    </row>
    <row r="1499" spans="1:8" hidden="1" x14ac:dyDescent="0.25">
      <c r="A1499" s="113">
        <v>43875</v>
      </c>
      <c r="B1499" s="10" t="s">
        <v>5729</v>
      </c>
      <c r="C1499" s="11" t="s">
        <v>166</v>
      </c>
      <c r="E1499" s="109"/>
      <c r="F1499" s="112">
        <v>20800</v>
      </c>
      <c r="G1499" s="6">
        <f t="shared" si="29"/>
        <v>-20800</v>
      </c>
      <c r="H1499" s="79"/>
    </row>
    <row r="1500" spans="1:8" hidden="1" x14ac:dyDescent="0.25">
      <c r="A1500" s="113">
        <v>43878</v>
      </c>
      <c r="B1500" s="10" t="s">
        <v>5709</v>
      </c>
      <c r="C1500" s="11" t="s">
        <v>166</v>
      </c>
      <c r="E1500" s="8">
        <v>20800</v>
      </c>
      <c r="G1500" s="6">
        <f t="shared" si="29"/>
        <v>20800</v>
      </c>
    </row>
    <row r="1501" spans="1:8" hidden="1" x14ac:dyDescent="0.25">
      <c r="A1501" s="113">
        <v>43878</v>
      </c>
      <c r="B1501" s="10" t="s">
        <v>5729</v>
      </c>
      <c r="C1501" s="11" t="s">
        <v>166</v>
      </c>
      <c r="E1501" s="8">
        <v>20800</v>
      </c>
      <c r="G1501" s="6">
        <f t="shared" si="29"/>
        <v>20800</v>
      </c>
    </row>
    <row r="1502" spans="1:8" hidden="1" x14ac:dyDescent="0.25">
      <c r="A1502" s="113">
        <v>43878</v>
      </c>
      <c r="B1502" s="10" t="s">
        <v>5720</v>
      </c>
      <c r="C1502" s="11" t="s">
        <v>3011</v>
      </c>
      <c r="F1502" s="9">
        <v>80000</v>
      </c>
      <c r="G1502" s="6">
        <f t="shared" si="29"/>
        <v>-80000</v>
      </c>
      <c r="H1502" s="7" t="s">
        <v>1157</v>
      </c>
    </row>
    <row r="1503" spans="1:8" hidden="1" x14ac:dyDescent="0.25">
      <c r="A1503" s="113">
        <v>43878</v>
      </c>
      <c r="B1503" s="10" t="s">
        <v>1400</v>
      </c>
      <c r="C1503" s="11" t="s">
        <v>166</v>
      </c>
      <c r="E1503" s="8">
        <v>44000</v>
      </c>
      <c r="G1503" s="6">
        <f t="shared" si="29"/>
        <v>44000</v>
      </c>
    </row>
    <row r="1504" spans="1:8" hidden="1" x14ac:dyDescent="0.25">
      <c r="A1504" s="113">
        <v>43878</v>
      </c>
      <c r="B1504" s="10" t="s">
        <v>1400</v>
      </c>
      <c r="C1504" s="11" t="s">
        <v>166</v>
      </c>
      <c r="E1504" s="8">
        <v>88000</v>
      </c>
      <c r="G1504" s="6">
        <f t="shared" si="29"/>
        <v>88000</v>
      </c>
    </row>
    <row r="1505" spans="1:8" hidden="1" x14ac:dyDescent="0.25">
      <c r="A1505" s="113">
        <v>43878</v>
      </c>
      <c r="B1505" s="10" t="s">
        <v>1400</v>
      </c>
      <c r="C1505" s="11" t="s">
        <v>166</v>
      </c>
      <c r="E1505" s="8">
        <v>74980</v>
      </c>
      <c r="G1505" s="6">
        <f t="shared" si="29"/>
        <v>74980</v>
      </c>
    </row>
    <row r="1506" spans="1:8" hidden="1" x14ac:dyDescent="0.25">
      <c r="A1506" s="113">
        <v>43878</v>
      </c>
      <c r="B1506" s="10" t="s">
        <v>1400</v>
      </c>
      <c r="C1506" s="11" t="s">
        <v>166</v>
      </c>
      <c r="E1506" s="8">
        <v>8640</v>
      </c>
      <c r="G1506" s="6">
        <f t="shared" si="29"/>
        <v>8640</v>
      </c>
    </row>
    <row r="1507" spans="1:8" hidden="1" x14ac:dyDescent="0.25">
      <c r="A1507" s="113">
        <v>43880</v>
      </c>
      <c r="B1507" s="10" t="s">
        <v>2652</v>
      </c>
      <c r="C1507" s="11" t="s">
        <v>1803</v>
      </c>
      <c r="E1507" s="292">
        <v>7008</v>
      </c>
      <c r="G1507" s="6">
        <f t="shared" si="29"/>
        <v>7008</v>
      </c>
    </row>
    <row r="1508" spans="1:8" hidden="1" x14ac:dyDescent="0.25">
      <c r="A1508" s="113">
        <v>43880</v>
      </c>
      <c r="B1508" s="10" t="s">
        <v>5720</v>
      </c>
      <c r="C1508" s="11" t="s">
        <v>1803</v>
      </c>
      <c r="E1508" s="8">
        <v>16116</v>
      </c>
      <c r="G1508" s="6">
        <f t="shared" si="29"/>
        <v>16116</v>
      </c>
    </row>
    <row r="1509" spans="1:8" hidden="1" x14ac:dyDescent="0.25">
      <c r="A1509" s="113">
        <v>43880</v>
      </c>
      <c r="B1509" s="10" t="s">
        <v>2652</v>
      </c>
      <c r="C1509" s="11" t="s">
        <v>1803</v>
      </c>
      <c r="E1509" s="8">
        <v>18171</v>
      </c>
      <c r="G1509" s="6">
        <f t="shared" si="29"/>
        <v>18171</v>
      </c>
    </row>
    <row r="1510" spans="1:8" hidden="1" x14ac:dyDescent="0.25">
      <c r="A1510" s="113">
        <v>43880</v>
      </c>
      <c r="B1510" s="10" t="s">
        <v>2652</v>
      </c>
      <c r="C1510" s="11" t="s">
        <v>1803</v>
      </c>
      <c r="E1510" s="8">
        <v>12395</v>
      </c>
      <c r="G1510" s="6">
        <f t="shared" si="29"/>
        <v>12395</v>
      </c>
    </row>
    <row r="1511" spans="1:8" hidden="1" x14ac:dyDescent="0.25">
      <c r="A1511" s="113">
        <v>43880</v>
      </c>
      <c r="B1511" s="10" t="s">
        <v>1400</v>
      </c>
      <c r="C1511" s="11" t="s">
        <v>1803</v>
      </c>
      <c r="E1511" s="8">
        <v>1465</v>
      </c>
      <c r="G1511" s="6">
        <f t="shared" si="29"/>
        <v>1465</v>
      </c>
    </row>
    <row r="1512" spans="1:8" hidden="1" x14ac:dyDescent="0.25">
      <c r="A1512" s="113">
        <v>43880</v>
      </c>
      <c r="B1512" s="10" t="s">
        <v>2652</v>
      </c>
      <c r="C1512" s="11" t="s">
        <v>1803</v>
      </c>
      <c r="E1512" s="8">
        <v>6605</v>
      </c>
      <c r="G1512" s="6">
        <f t="shared" si="29"/>
        <v>6605</v>
      </c>
    </row>
    <row r="1513" spans="1:8" hidden="1" x14ac:dyDescent="0.25">
      <c r="A1513" s="113">
        <v>43880</v>
      </c>
      <c r="B1513" s="10" t="s">
        <v>1400</v>
      </c>
      <c r="C1513" s="11" t="s">
        <v>1803</v>
      </c>
      <c r="E1513" s="8">
        <v>26412</v>
      </c>
      <c r="G1513" s="6">
        <f t="shared" si="29"/>
        <v>26412</v>
      </c>
    </row>
    <row r="1514" spans="1:8" hidden="1" x14ac:dyDescent="0.25">
      <c r="A1514" s="113">
        <v>43880</v>
      </c>
      <c r="B1514" s="10" t="s">
        <v>5720</v>
      </c>
      <c r="C1514" s="11" t="s">
        <v>1803</v>
      </c>
      <c r="E1514" s="8">
        <v>7845</v>
      </c>
      <c r="G1514" s="6">
        <f t="shared" si="29"/>
        <v>7845</v>
      </c>
    </row>
    <row r="1515" spans="1:8" hidden="1" x14ac:dyDescent="0.25">
      <c r="A1515" s="113">
        <v>43880</v>
      </c>
      <c r="B1515" s="10" t="s">
        <v>2652</v>
      </c>
      <c r="C1515" s="11" t="s">
        <v>1803</v>
      </c>
      <c r="E1515" s="8">
        <v>15733</v>
      </c>
      <c r="G1515" s="6">
        <f t="shared" si="29"/>
        <v>15733</v>
      </c>
    </row>
    <row r="1516" spans="1:8" hidden="1" x14ac:dyDescent="0.25">
      <c r="A1516" s="113">
        <v>43880</v>
      </c>
      <c r="B1516" s="10" t="s">
        <v>5720</v>
      </c>
      <c r="C1516" s="11" t="s">
        <v>1803</v>
      </c>
      <c r="E1516" s="8">
        <v>40261</v>
      </c>
      <c r="G1516" s="6">
        <f t="shared" si="29"/>
        <v>40261</v>
      </c>
    </row>
    <row r="1517" spans="1:8" ht="16.5" hidden="1" thickBot="1" x14ac:dyDescent="0.3">
      <c r="A1517" s="113">
        <v>43880</v>
      </c>
      <c r="B1517" s="10" t="s">
        <v>1400</v>
      </c>
      <c r="C1517" s="11" t="s">
        <v>1803</v>
      </c>
      <c r="E1517" s="293">
        <v>3718</v>
      </c>
      <c r="G1517" s="6">
        <f t="shared" si="29"/>
        <v>3718</v>
      </c>
    </row>
    <row r="1518" spans="1:8" hidden="1" x14ac:dyDescent="0.25">
      <c r="A1518" s="113">
        <v>43886</v>
      </c>
      <c r="B1518" s="10" t="s">
        <v>1400</v>
      </c>
      <c r="C1518" s="11" t="s">
        <v>1815</v>
      </c>
      <c r="F1518" s="9">
        <v>300000</v>
      </c>
      <c r="G1518" s="6">
        <f t="shared" si="29"/>
        <v>-300000</v>
      </c>
      <c r="H1518" s="31" t="s">
        <v>5801</v>
      </c>
    </row>
    <row r="1519" spans="1:8" hidden="1" x14ac:dyDescent="0.25">
      <c r="A1519" s="113">
        <v>43886</v>
      </c>
      <c r="B1519" s="10" t="s">
        <v>5720</v>
      </c>
      <c r="C1519" s="11" t="s">
        <v>3011</v>
      </c>
      <c r="E1519" s="8">
        <v>920</v>
      </c>
      <c r="G1519" s="6">
        <f t="shared" si="29"/>
        <v>920</v>
      </c>
      <c r="H1519" s="7" t="s">
        <v>3918</v>
      </c>
    </row>
    <row r="1520" spans="1:8" hidden="1" x14ac:dyDescent="0.25">
      <c r="A1520" s="113">
        <v>43886</v>
      </c>
      <c r="B1520" s="10" t="s">
        <v>5709</v>
      </c>
      <c r="C1520" s="11" t="s">
        <v>3011</v>
      </c>
      <c r="E1520" s="8">
        <v>115300</v>
      </c>
      <c r="G1520" s="6">
        <f t="shared" si="29"/>
        <v>115300</v>
      </c>
    </row>
    <row r="1521" spans="1:7" hidden="1" x14ac:dyDescent="0.25">
      <c r="A1521" s="113">
        <v>43886</v>
      </c>
      <c r="B1521" s="10" t="s">
        <v>5811</v>
      </c>
      <c r="C1521" s="11" t="s">
        <v>169</v>
      </c>
      <c r="E1521" s="8">
        <v>103471</v>
      </c>
      <c r="G1521" s="6">
        <f t="shared" si="29"/>
        <v>103471</v>
      </c>
    </row>
    <row r="1522" spans="1:7" hidden="1" x14ac:dyDescent="0.25">
      <c r="A1522" s="113">
        <v>43893</v>
      </c>
      <c r="B1522" s="10" t="s">
        <v>5811</v>
      </c>
      <c r="C1522" s="11" t="s">
        <v>164</v>
      </c>
      <c r="E1522" s="8">
        <v>28689</v>
      </c>
      <c r="G1522" s="6">
        <f t="shared" si="29"/>
        <v>28689</v>
      </c>
    </row>
    <row r="1523" spans="1:7" hidden="1" x14ac:dyDescent="0.25">
      <c r="A1523" s="113">
        <v>43893</v>
      </c>
      <c r="B1523" s="10" t="s">
        <v>1400</v>
      </c>
      <c r="C1523" s="11" t="s">
        <v>1803</v>
      </c>
      <c r="E1523" s="292">
        <v>45312</v>
      </c>
      <c r="G1523" s="6">
        <f t="shared" si="29"/>
        <v>45312</v>
      </c>
    </row>
    <row r="1524" spans="1:7" hidden="1" x14ac:dyDescent="0.25">
      <c r="A1524" s="113">
        <v>43893</v>
      </c>
      <c r="B1524" s="10" t="s">
        <v>5548</v>
      </c>
      <c r="C1524" s="11" t="s">
        <v>1803</v>
      </c>
      <c r="E1524" s="8">
        <v>10590</v>
      </c>
      <c r="G1524" s="6">
        <f t="shared" si="29"/>
        <v>10590</v>
      </c>
    </row>
    <row r="1525" spans="1:7" hidden="1" x14ac:dyDescent="0.25">
      <c r="A1525" s="113">
        <v>43893</v>
      </c>
      <c r="B1525" s="10" t="s">
        <v>5548</v>
      </c>
      <c r="C1525" s="11" t="s">
        <v>1803</v>
      </c>
      <c r="E1525" s="8">
        <v>16657</v>
      </c>
      <c r="G1525" s="6">
        <f t="shared" si="29"/>
        <v>16657</v>
      </c>
    </row>
    <row r="1526" spans="1:7" hidden="1" x14ac:dyDescent="0.25">
      <c r="A1526" s="113">
        <v>43893</v>
      </c>
      <c r="B1526" s="10" t="s">
        <v>2652</v>
      </c>
      <c r="C1526" s="11" t="s">
        <v>1803</v>
      </c>
      <c r="E1526" s="8">
        <v>4316</v>
      </c>
      <c r="G1526" s="6">
        <f t="shared" si="29"/>
        <v>4316</v>
      </c>
    </row>
    <row r="1527" spans="1:7" hidden="1" x14ac:dyDescent="0.25">
      <c r="A1527" s="113">
        <v>43893</v>
      </c>
      <c r="B1527" s="10" t="s">
        <v>1400</v>
      </c>
      <c r="C1527" s="11" t="s">
        <v>1803</v>
      </c>
      <c r="E1527" s="8">
        <v>16407</v>
      </c>
      <c r="G1527" s="6">
        <f t="shared" si="29"/>
        <v>16407</v>
      </c>
    </row>
    <row r="1528" spans="1:7" hidden="1" x14ac:dyDescent="0.25">
      <c r="A1528" s="113">
        <v>43893</v>
      </c>
      <c r="B1528" s="10" t="s">
        <v>2652</v>
      </c>
      <c r="C1528" s="11" t="s">
        <v>1803</v>
      </c>
      <c r="E1528" s="8">
        <v>27472</v>
      </c>
      <c r="G1528" s="6">
        <f t="shared" si="29"/>
        <v>27472</v>
      </c>
    </row>
    <row r="1529" spans="1:7" hidden="1" x14ac:dyDescent="0.25">
      <c r="A1529" s="113">
        <v>43893</v>
      </c>
      <c r="B1529" s="10" t="s">
        <v>1400</v>
      </c>
      <c r="C1529" s="11" t="s">
        <v>1803</v>
      </c>
      <c r="E1529" s="8">
        <v>7255</v>
      </c>
      <c r="G1529" s="6">
        <f t="shared" si="29"/>
        <v>7255</v>
      </c>
    </row>
    <row r="1530" spans="1:7" hidden="1" x14ac:dyDescent="0.25">
      <c r="A1530" s="113">
        <v>43893</v>
      </c>
      <c r="B1530" s="10" t="s">
        <v>2652</v>
      </c>
      <c r="C1530" s="11" t="s">
        <v>1803</v>
      </c>
      <c r="E1530" s="8">
        <v>52622</v>
      </c>
      <c r="G1530" s="6">
        <f t="shared" si="29"/>
        <v>52622</v>
      </c>
    </row>
    <row r="1531" spans="1:7" hidden="1" x14ac:dyDescent="0.25">
      <c r="A1531" s="113">
        <v>43893</v>
      </c>
      <c r="B1531" s="10" t="s">
        <v>2652</v>
      </c>
      <c r="C1531" s="11" t="s">
        <v>1803</v>
      </c>
      <c r="E1531" s="8">
        <v>18053</v>
      </c>
      <c r="G1531" s="6">
        <f t="shared" si="29"/>
        <v>18053</v>
      </c>
    </row>
    <row r="1532" spans="1:7" hidden="1" x14ac:dyDescent="0.25">
      <c r="A1532" s="113">
        <v>43893</v>
      </c>
      <c r="B1532" s="10" t="s">
        <v>1400</v>
      </c>
      <c r="C1532" s="11" t="s">
        <v>1803</v>
      </c>
      <c r="E1532" s="8">
        <v>4147</v>
      </c>
      <c r="G1532" s="6">
        <f t="shared" si="29"/>
        <v>4147</v>
      </c>
    </row>
    <row r="1533" spans="1:7" hidden="1" x14ac:dyDescent="0.25">
      <c r="A1533" s="113">
        <v>43893</v>
      </c>
      <c r="B1533" s="10" t="s">
        <v>2652</v>
      </c>
      <c r="C1533" s="11" t="s">
        <v>1803</v>
      </c>
      <c r="E1533" s="8">
        <v>137612</v>
      </c>
      <c r="G1533" s="6">
        <f t="shared" si="29"/>
        <v>137612</v>
      </c>
    </row>
    <row r="1534" spans="1:7" hidden="1" x14ac:dyDescent="0.25">
      <c r="A1534" s="113">
        <v>43893</v>
      </c>
      <c r="B1534" s="10" t="s">
        <v>1400</v>
      </c>
      <c r="C1534" s="11" t="s">
        <v>1803</v>
      </c>
      <c r="E1534" s="8">
        <v>6912</v>
      </c>
      <c r="G1534" s="6">
        <f t="shared" si="29"/>
        <v>6912</v>
      </c>
    </row>
    <row r="1535" spans="1:7" hidden="1" x14ac:dyDescent="0.25">
      <c r="A1535" s="113">
        <v>43893</v>
      </c>
      <c r="B1535" s="10" t="s">
        <v>1400</v>
      </c>
      <c r="C1535" s="11" t="s">
        <v>1803</v>
      </c>
      <c r="E1535" s="8">
        <v>13712</v>
      </c>
      <c r="G1535" s="6">
        <f t="shared" si="29"/>
        <v>13712</v>
      </c>
    </row>
    <row r="1536" spans="1:7" hidden="1" x14ac:dyDescent="0.25">
      <c r="A1536" s="113">
        <v>43893</v>
      </c>
      <c r="B1536" s="10" t="s">
        <v>5548</v>
      </c>
      <c r="C1536" s="11" t="s">
        <v>1803</v>
      </c>
      <c r="E1536" s="8">
        <v>1150</v>
      </c>
      <c r="G1536" s="6">
        <f t="shared" si="29"/>
        <v>1150</v>
      </c>
    </row>
    <row r="1537" spans="1:8" ht="16.5" hidden="1" thickBot="1" x14ac:dyDescent="0.3">
      <c r="A1537" s="113">
        <v>43893</v>
      </c>
      <c r="B1537" s="10" t="s">
        <v>2652</v>
      </c>
      <c r="C1537" s="11" t="s">
        <v>1803</v>
      </c>
      <c r="E1537" s="293">
        <v>67832</v>
      </c>
      <c r="G1537" s="6">
        <f t="shared" si="29"/>
        <v>67832</v>
      </c>
    </row>
    <row r="1538" spans="1:8" hidden="1" x14ac:dyDescent="0.25">
      <c r="A1538" s="113">
        <v>43893</v>
      </c>
      <c r="B1538" s="10" t="s">
        <v>1400</v>
      </c>
      <c r="C1538" s="11" t="s">
        <v>166</v>
      </c>
      <c r="E1538" s="8">
        <v>49600</v>
      </c>
      <c r="G1538" s="6">
        <f t="shared" si="29"/>
        <v>49600</v>
      </c>
    </row>
    <row r="1539" spans="1:8" hidden="1" x14ac:dyDescent="0.25">
      <c r="A1539" s="113">
        <v>43904</v>
      </c>
      <c r="B1539" s="10" t="s">
        <v>1400</v>
      </c>
      <c r="C1539" s="11" t="s">
        <v>166</v>
      </c>
      <c r="D1539" s="773"/>
      <c r="E1539" s="281">
        <v>102000</v>
      </c>
      <c r="F1539" s="280"/>
      <c r="G1539" s="6">
        <f t="shared" ref="G1539:G1599" si="30">E1539-F1539</f>
        <v>102000</v>
      </c>
    </row>
    <row r="1540" spans="1:8" hidden="1" x14ac:dyDescent="0.25">
      <c r="A1540" s="113">
        <v>43904</v>
      </c>
      <c r="B1540" s="10" t="s">
        <v>1400</v>
      </c>
      <c r="C1540" s="11" t="s">
        <v>166</v>
      </c>
      <c r="D1540" s="773"/>
      <c r="E1540" s="283">
        <v>31200</v>
      </c>
      <c r="F1540" s="280"/>
      <c r="G1540" s="6">
        <f t="shared" si="30"/>
        <v>31200</v>
      </c>
    </row>
    <row r="1541" spans="1:8" hidden="1" x14ac:dyDescent="0.25">
      <c r="A1541" s="113">
        <v>43907</v>
      </c>
      <c r="B1541" s="10" t="s">
        <v>2933</v>
      </c>
      <c r="C1541" s="11" t="s">
        <v>180</v>
      </c>
      <c r="F1541" s="9">
        <v>71000</v>
      </c>
      <c r="G1541" s="6">
        <f t="shared" si="30"/>
        <v>-71000</v>
      </c>
      <c r="H1541" s="7" t="s">
        <v>1157</v>
      </c>
    </row>
    <row r="1542" spans="1:8" hidden="1" x14ac:dyDescent="0.25">
      <c r="A1542" s="113">
        <v>43941</v>
      </c>
      <c r="B1542" s="10" t="s">
        <v>5720</v>
      </c>
      <c r="C1542" s="11" t="s">
        <v>3011</v>
      </c>
      <c r="E1542" s="8">
        <v>32240</v>
      </c>
      <c r="G1542" s="6">
        <f t="shared" si="30"/>
        <v>32240</v>
      </c>
    </row>
    <row r="1543" spans="1:8" hidden="1" x14ac:dyDescent="0.25">
      <c r="A1543" s="113">
        <v>43941</v>
      </c>
      <c r="B1543" s="10" t="s">
        <v>5709</v>
      </c>
      <c r="C1543" s="11" t="s">
        <v>3011</v>
      </c>
      <c r="E1543" s="8">
        <v>5640</v>
      </c>
      <c r="G1543" s="6">
        <f t="shared" si="30"/>
        <v>5640</v>
      </c>
    </row>
    <row r="1544" spans="1:8" hidden="1" x14ac:dyDescent="0.25">
      <c r="A1544" s="113">
        <v>43941</v>
      </c>
      <c r="B1544" s="10" t="s">
        <v>5709</v>
      </c>
      <c r="C1544" s="11" t="s">
        <v>3011</v>
      </c>
      <c r="F1544" s="9">
        <v>50000</v>
      </c>
      <c r="G1544" s="6">
        <f t="shared" si="30"/>
        <v>-50000</v>
      </c>
      <c r="H1544" s="7" t="s">
        <v>1157</v>
      </c>
    </row>
    <row r="1545" spans="1:8" hidden="1" x14ac:dyDescent="0.25">
      <c r="A1545" s="113">
        <v>43948</v>
      </c>
      <c r="B1545" s="10" t="s">
        <v>5811</v>
      </c>
      <c r="C1545" s="11" t="s">
        <v>169</v>
      </c>
      <c r="E1545" s="8">
        <v>16081</v>
      </c>
      <c r="G1545" s="6">
        <f t="shared" si="30"/>
        <v>16081</v>
      </c>
    </row>
    <row r="1546" spans="1:8" hidden="1" x14ac:dyDescent="0.25">
      <c r="A1546" s="113">
        <v>43949</v>
      </c>
      <c r="B1546" s="10" t="s">
        <v>2933</v>
      </c>
      <c r="C1546" s="11" t="s">
        <v>1803</v>
      </c>
      <c r="E1546" s="109"/>
      <c r="F1546" s="110">
        <v>22119</v>
      </c>
      <c r="G1546" s="6">
        <f t="shared" si="30"/>
        <v>-22119</v>
      </c>
      <c r="H1546" s="517"/>
    </row>
    <row r="1547" spans="1:8" hidden="1" x14ac:dyDescent="0.25">
      <c r="A1547" s="113">
        <v>43949</v>
      </c>
      <c r="B1547" s="10" t="s">
        <v>5320</v>
      </c>
      <c r="C1547" s="11" t="s">
        <v>1803</v>
      </c>
      <c r="E1547" s="109"/>
      <c r="F1547" s="111">
        <v>52679</v>
      </c>
      <c r="G1547" s="6">
        <f t="shared" si="30"/>
        <v>-52679</v>
      </c>
      <c r="H1547" s="518"/>
    </row>
    <row r="1548" spans="1:8" hidden="1" x14ac:dyDescent="0.25">
      <c r="A1548" s="113">
        <v>43949</v>
      </c>
      <c r="B1548" s="10" t="s">
        <v>5720</v>
      </c>
      <c r="C1548" s="11" t="s">
        <v>1803</v>
      </c>
      <c r="E1548" s="109"/>
      <c r="F1548" s="111">
        <v>64222</v>
      </c>
      <c r="G1548" s="6">
        <f t="shared" si="30"/>
        <v>-64222</v>
      </c>
      <c r="H1548" s="518" t="s">
        <v>6107</v>
      </c>
    </row>
    <row r="1549" spans="1:8" hidden="1" x14ac:dyDescent="0.25">
      <c r="A1549" s="113">
        <v>43949</v>
      </c>
      <c r="B1549" s="10" t="s">
        <v>18</v>
      </c>
      <c r="C1549" s="11" t="s">
        <v>1803</v>
      </c>
      <c r="E1549" s="109"/>
      <c r="F1549" s="111">
        <v>10000</v>
      </c>
      <c r="G1549" s="6">
        <f t="shared" si="30"/>
        <v>-10000</v>
      </c>
      <c r="H1549" s="518"/>
    </row>
    <row r="1550" spans="1:8" hidden="1" x14ac:dyDescent="0.25">
      <c r="A1550" s="113">
        <v>43949</v>
      </c>
      <c r="B1550" s="10" t="s">
        <v>2652</v>
      </c>
      <c r="C1550" s="11" t="s">
        <v>1803</v>
      </c>
      <c r="E1550" s="109"/>
      <c r="F1550" s="112">
        <v>150980</v>
      </c>
      <c r="G1550" s="6">
        <f t="shared" si="30"/>
        <v>-150980</v>
      </c>
      <c r="H1550" s="519"/>
    </row>
    <row r="1551" spans="1:8" hidden="1" x14ac:dyDescent="0.25">
      <c r="A1551" s="113">
        <v>43949</v>
      </c>
      <c r="B1551" s="10" t="s">
        <v>5548</v>
      </c>
      <c r="C1551" s="11" t="s">
        <v>1803</v>
      </c>
      <c r="E1551" s="109"/>
      <c r="F1551" s="110">
        <v>187438</v>
      </c>
      <c r="G1551" s="6">
        <f t="shared" si="30"/>
        <v>-187438</v>
      </c>
      <c r="H1551" s="518"/>
    </row>
    <row r="1552" spans="1:8" hidden="1" x14ac:dyDescent="0.25">
      <c r="A1552" s="113">
        <v>43949</v>
      </c>
      <c r="B1552" s="10" t="s">
        <v>2649</v>
      </c>
      <c r="C1552" s="11" t="s">
        <v>1803</v>
      </c>
      <c r="E1552" s="109"/>
      <c r="F1552" s="111">
        <v>8402</v>
      </c>
      <c r="G1552" s="6">
        <f t="shared" si="30"/>
        <v>-8402</v>
      </c>
      <c r="H1552" s="518" t="s">
        <v>6105</v>
      </c>
    </row>
    <row r="1553" spans="1:8" hidden="1" x14ac:dyDescent="0.25">
      <c r="A1553" s="113">
        <v>43949</v>
      </c>
      <c r="B1553" s="10" t="s">
        <v>1400</v>
      </c>
      <c r="C1553" s="11" t="s">
        <v>1803</v>
      </c>
      <c r="E1553" s="109"/>
      <c r="F1553" s="112">
        <v>4160</v>
      </c>
      <c r="G1553" s="6">
        <f t="shared" si="30"/>
        <v>-4160</v>
      </c>
      <c r="H1553" s="519"/>
    </row>
    <row r="1554" spans="1:8" hidden="1" x14ac:dyDescent="0.25">
      <c r="A1554" s="113">
        <v>43902</v>
      </c>
      <c r="B1554" s="10" t="s">
        <v>1400</v>
      </c>
      <c r="C1554" s="11" t="s">
        <v>166</v>
      </c>
      <c r="E1554" s="8">
        <v>21000</v>
      </c>
      <c r="G1554" s="6">
        <f t="shared" si="30"/>
        <v>21000</v>
      </c>
      <c r="H1554" s="435"/>
    </row>
    <row r="1555" spans="1:8" hidden="1" x14ac:dyDescent="0.25">
      <c r="A1555" s="113">
        <v>43942</v>
      </c>
      <c r="B1555" s="10" t="s">
        <v>1400</v>
      </c>
      <c r="C1555" s="11" t="s">
        <v>166</v>
      </c>
      <c r="E1555" s="8">
        <v>104200</v>
      </c>
      <c r="G1555" s="6">
        <f>E1555-F1555</f>
        <v>104200</v>
      </c>
    </row>
    <row r="1556" spans="1:8" hidden="1" x14ac:dyDescent="0.25">
      <c r="A1556" s="113">
        <v>43955</v>
      </c>
      <c r="B1556" s="10" t="s">
        <v>1400</v>
      </c>
      <c r="C1556" s="11" t="s">
        <v>166</v>
      </c>
      <c r="E1556" s="8">
        <v>58700</v>
      </c>
      <c r="G1556" s="6">
        <f>E1556-F1556</f>
        <v>58700</v>
      </c>
    </row>
    <row r="1557" spans="1:8" hidden="1" x14ac:dyDescent="0.25">
      <c r="A1557" s="113">
        <v>43957</v>
      </c>
      <c r="B1557" s="10" t="s">
        <v>1400</v>
      </c>
      <c r="C1557" s="11" t="s">
        <v>166</v>
      </c>
      <c r="E1557" s="8">
        <v>61600</v>
      </c>
      <c r="G1557" s="6">
        <f>E1557-F1557</f>
        <v>61600</v>
      </c>
    </row>
    <row r="1558" spans="1:8" hidden="1" x14ac:dyDescent="0.25">
      <c r="A1558" s="113">
        <v>43958</v>
      </c>
      <c r="B1558" s="10" t="s">
        <v>5811</v>
      </c>
      <c r="C1558" s="11" t="s">
        <v>166</v>
      </c>
      <c r="E1558" s="8">
        <v>19350</v>
      </c>
      <c r="G1558" s="6">
        <f t="shared" si="30"/>
        <v>19350</v>
      </c>
    </row>
    <row r="1559" spans="1:8" hidden="1" x14ac:dyDescent="0.25">
      <c r="A1559" s="113">
        <v>43958</v>
      </c>
      <c r="B1559" s="10" t="s">
        <v>5811</v>
      </c>
      <c r="C1559" s="11" t="s">
        <v>169</v>
      </c>
      <c r="E1559" s="8">
        <v>4500</v>
      </c>
      <c r="G1559" s="6">
        <f t="shared" si="30"/>
        <v>4500</v>
      </c>
    </row>
    <row r="1560" spans="1:8" hidden="1" x14ac:dyDescent="0.25">
      <c r="A1560" s="113">
        <v>43958</v>
      </c>
      <c r="B1560" s="10" t="s">
        <v>1400</v>
      </c>
      <c r="C1560" s="11" t="s">
        <v>1815</v>
      </c>
      <c r="E1560" s="8">
        <v>91193</v>
      </c>
      <c r="G1560" s="6">
        <f t="shared" si="30"/>
        <v>91193</v>
      </c>
    </row>
    <row r="1561" spans="1:8" hidden="1" x14ac:dyDescent="0.25">
      <c r="A1561" s="113">
        <v>43970</v>
      </c>
      <c r="B1561" s="10" t="s">
        <v>5811</v>
      </c>
      <c r="C1561" s="11" t="s">
        <v>169</v>
      </c>
      <c r="F1561" s="9">
        <v>100000</v>
      </c>
      <c r="G1561" s="6">
        <f t="shared" si="30"/>
        <v>-100000</v>
      </c>
      <c r="H1561" s="442"/>
    </row>
    <row r="1562" spans="1:8" hidden="1" x14ac:dyDescent="0.25">
      <c r="A1562" s="113">
        <v>43958</v>
      </c>
      <c r="B1562" s="10" t="s">
        <v>5548</v>
      </c>
      <c r="C1562" s="11" t="s">
        <v>169</v>
      </c>
      <c r="F1562" s="9">
        <v>5950</v>
      </c>
      <c r="G1562" s="6">
        <f t="shared" si="30"/>
        <v>-5950</v>
      </c>
      <c r="H1562" s="443" t="s">
        <v>5917</v>
      </c>
    </row>
    <row r="1563" spans="1:8" ht="16.5" hidden="1" thickBot="1" x14ac:dyDescent="0.3">
      <c r="A1563" s="113">
        <v>43958</v>
      </c>
      <c r="B1563" s="10" t="s">
        <v>5227</v>
      </c>
      <c r="C1563" s="11" t="s">
        <v>169</v>
      </c>
      <c r="F1563" s="9">
        <v>44050</v>
      </c>
      <c r="G1563" s="6">
        <f t="shared" si="30"/>
        <v>-44050</v>
      </c>
      <c r="H1563" s="444"/>
    </row>
    <row r="1564" spans="1:8" ht="110.25" hidden="1" x14ac:dyDescent="0.25">
      <c r="A1564" s="113">
        <v>43958</v>
      </c>
      <c r="B1564" s="10" t="s">
        <v>1400</v>
      </c>
      <c r="C1564" s="11" t="s">
        <v>1803</v>
      </c>
      <c r="F1564" s="9">
        <v>485000</v>
      </c>
      <c r="G1564" s="6">
        <f t="shared" si="30"/>
        <v>-485000</v>
      </c>
      <c r="H1564" s="484" t="s">
        <v>6004</v>
      </c>
    </row>
    <row r="1565" spans="1:8" hidden="1" x14ac:dyDescent="0.25">
      <c r="A1565" s="113">
        <v>43958</v>
      </c>
      <c r="B1565" s="10" t="s">
        <v>1400</v>
      </c>
      <c r="C1565" s="11" t="s">
        <v>166</v>
      </c>
      <c r="F1565" s="9">
        <v>100000</v>
      </c>
      <c r="G1565" s="6">
        <f t="shared" si="30"/>
        <v>-100000</v>
      </c>
      <c r="H1565" s="443" t="s">
        <v>5917</v>
      </c>
    </row>
    <row r="1566" spans="1:8" hidden="1" x14ac:dyDescent="0.25">
      <c r="A1566" s="113">
        <v>43970</v>
      </c>
      <c r="B1566" s="10" t="s">
        <v>1400</v>
      </c>
      <c r="C1566" s="11" t="s">
        <v>166</v>
      </c>
      <c r="E1566" s="8">
        <v>55000</v>
      </c>
      <c r="G1566" s="6">
        <f t="shared" si="30"/>
        <v>55000</v>
      </c>
    </row>
    <row r="1567" spans="1:8" hidden="1" x14ac:dyDescent="0.25">
      <c r="A1567" s="113">
        <v>43970</v>
      </c>
      <c r="B1567" s="10" t="s">
        <v>1400</v>
      </c>
      <c r="C1567" s="11" t="s">
        <v>166</v>
      </c>
      <c r="E1567" s="8">
        <v>1100</v>
      </c>
      <c r="G1567" s="6">
        <f t="shared" si="30"/>
        <v>1100</v>
      </c>
    </row>
    <row r="1568" spans="1:8" hidden="1" x14ac:dyDescent="0.25">
      <c r="A1568" s="113">
        <v>43970</v>
      </c>
      <c r="B1568" s="10" t="s">
        <v>1400</v>
      </c>
      <c r="C1568" s="11" t="s">
        <v>166</v>
      </c>
      <c r="F1568" s="9">
        <v>12500</v>
      </c>
      <c r="G1568" s="6">
        <f t="shared" si="30"/>
        <v>-12500</v>
      </c>
      <c r="H1568" s="7" t="s">
        <v>4470</v>
      </c>
    </row>
    <row r="1569" spans="1:8" hidden="1" x14ac:dyDescent="0.25">
      <c r="A1569" s="113">
        <v>43970</v>
      </c>
      <c r="B1569" s="10" t="s">
        <v>1400</v>
      </c>
      <c r="C1569" s="11" t="s">
        <v>3011</v>
      </c>
      <c r="E1569" s="8">
        <v>14000</v>
      </c>
      <c r="G1569" s="6">
        <f t="shared" si="30"/>
        <v>14000</v>
      </c>
    </row>
    <row r="1570" spans="1:8" hidden="1" x14ac:dyDescent="0.25">
      <c r="A1570" s="113">
        <v>43970</v>
      </c>
      <c r="B1570" s="10" t="s">
        <v>5720</v>
      </c>
      <c r="C1570" s="11" t="s">
        <v>3011</v>
      </c>
      <c r="E1570" s="8">
        <v>13200</v>
      </c>
      <c r="G1570" s="6">
        <f t="shared" si="30"/>
        <v>13200</v>
      </c>
    </row>
    <row r="1571" spans="1:8" hidden="1" x14ac:dyDescent="0.25">
      <c r="A1571" s="113">
        <v>43985</v>
      </c>
      <c r="B1571" s="10" t="s">
        <v>1400</v>
      </c>
      <c r="C1571" s="11" t="s">
        <v>166</v>
      </c>
      <c r="E1571" s="8">
        <v>85200</v>
      </c>
      <c r="G1571" s="6">
        <f t="shared" si="30"/>
        <v>85200</v>
      </c>
    </row>
    <row r="1572" spans="1:8" hidden="1" x14ac:dyDescent="0.25">
      <c r="A1572" s="113">
        <v>43985</v>
      </c>
      <c r="B1572" s="10" t="s">
        <v>5720</v>
      </c>
      <c r="C1572" s="11" t="s">
        <v>5681</v>
      </c>
      <c r="E1572" s="8">
        <v>44500</v>
      </c>
      <c r="G1572" s="6">
        <f t="shared" si="30"/>
        <v>44500</v>
      </c>
    </row>
    <row r="1573" spans="1:8" hidden="1" x14ac:dyDescent="0.25">
      <c r="A1573" s="113">
        <v>43985</v>
      </c>
      <c r="B1573" s="10" t="s">
        <v>1400</v>
      </c>
      <c r="C1573" s="11" t="s">
        <v>5681</v>
      </c>
      <c r="E1573" s="8">
        <v>144000</v>
      </c>
      <c r="G1573" s="6">
        <f t="shared" si="30"/>
        <v>144000</v>
      </c>
    </row>
    <row r="1574" spans="1:8" hidden="1" x14ac:dyDescent="0.25">
      <c r="A1574" s="113">
        <v>43985</v>
      </c>
      <c r="B1574" s="10" t="s">
        <v>2652</v>
      </c>
      <c r="C1574" s="11" t="s">
        <v>5681</v>
      </c>
      <c r="E1574" s="8">
        <v>45000</v>
      </c>
      <c r="G1574" s="6">
        <f t="shared" si="30"/>
        <v>45000</v>
      </c>
    </row>
    <row r="1575" spans="1:8" hidden="1" x14ac:dyDescent="0.25">
      <c r="A1575" s="113">
        <v>43994</v>
      </c>
      <c r="B1575" s="10" t="s">
        <v>1400</v>
      </c>
      <c r="C1575" s="11" t="s">
        <v>5681</v>
      </c>
      <c r="F1575" s="9">
        <v>100000</v>
      </c>
      <c r="G1575" s="6">
        <f t="shared" si="30"/>
        <v>-100000</v>
      </c>
      <c r="H1575" s="7" t="s">
        <v>1157</v>
      </c>
    </row>
    <row r="1576" spans="1:8" hidden="1" x14ac:dyDescent="0.25">
      <c r="A1576" s="113">
        <v>43994</v>
      </c>
      <c r="B1576" s="10" t="s">
        <v>5811</v>
      </c>
      <c r="C1576" s="11" t="s">
        <v>166</v>
      </c>
      <c r="E1576" s="8">
        <v>28500</v>
      </c>
      <c r="G1576" s="6">
        <f t="shared" si="30"/>
        <v>28500</v>
      </c>
    </row>
    <row r="1577" spans="1:8" hidden="1" x14ac:dyDescent="0.25">
      <c r="A1577" s="113">
        <v>43998</v>
      </c>
      <c r="B1577" s="10" t="s">
        <v>1400</v>
      </c>
      <c r="C1577" s="11" t="s">
        <v>164</v>
      </c>
      <c r="F1577" s="9">
        <v>1000</v>
      </c>
      <c r="G1577" s="6">
        <f t="shared" si="30"/>
        <v>-1000</v>
      </c>
      <c r="H1577" s="7" t="s">
        <v>5958</v>
      </c>
    </row>
    <row r="1578" spans="1:8" hidden="1" x14ac:dyDescent="0.25">
      <c r="A1578" s="113">
        <v>44000</v>
      </c>
      <c r="B1578" s="10" t="s">
        <v>1400</v>
      </c>
      <c r="C1578" s="11" t="s">
        <v>166</v>
      </c>
      <c r="F1578" s="9">
        <v>400000</v>
      </c>
      <c r="G1578" s="6">
        <f t="shared" si="30"/>
        <v>-400000</v>
      </c>
      <c r="H1578" s="80" t="s">
        <v>5963</v>
      </c>
    </row>
    <row r="1579" spans="1:8" hidden="1" x14ac:dyDescent="0.25">
      <c r="A1579" s="113">
        <v>44000</v>
      </c>
      <c r="B1579" s="10" t="s">
        <v>1400</v>
      </c>
      <c r="C1579" s="11" t="s">
        <v>1815</v>
      </c>
      <c r="F1579" s="9">
        <v>300000</v>
      </c>
      <c r="G1579" s="6">
        <f t="shared" si="30"/>
        <v>-300000</v>
      </c>
      <c r="H1579" s="31" t="s">
        <v>5963</v>
      </c>
    </row>
    <row r="1580" spans="1:8" hidden="1" x14ac:dyDescent="0.25">
      <c r="A1580" s="113">
        <v>43988</v>
      </c>
      <c r="B1580" s="10" t="s">
        <v>5811</v>
      </c>
      <c r="C1580" s="11" t="s">
        <v>169</v>
      </c>
      <c r="E1580" s="8">
        <v>8500</v>
      </c>
      <c r="G1580" s="6">
        <f t="shared" si="30"/>
        <v>8500</v>
      </c>
      <c r="H1580" s="124"/>
    </row>
    <row r="1581" spans="1:8" hidden="1" x14ac:dyDescent="0.25">
      <c r="A1581" s="113">
        <v>44000</v>
      </c>
      <c r="B1581" s="10" t="s">
        <v>2652</v>
      </c>
      <c r="C1581" s="11" t="s">
        <v>169</v>
      </c>
      <c r="E1581" s="8">
        <v>14270</v>
      </c>
      <c r="G1581" s="6">
        <f t="shared" si="30"/>
        <v>14270</v>
      </c>
    </row>
    <row r="1582" spans="1:8" hidden="1" x14ac:dyDescent="0.25">
      <c r="A1582" s="113">
        <v>44000</v>
      </c>
      <c r="B1582" s="10" t="s">
        <v>5709</v>
      </c>
      <c r="C1582" s="11" t="s">
        <v>161</v>
      </c>
      <c r="E1582" s="8">
        <v>14629</v>
      </c>
      <c r="G1582" s="6">
        <f t="shared" si="30"/>
        <v>14629</v>
      </c>
    </row>
    <row r="1583" spans="1:8" hidden="1" x14ac:dyDescent="0.25">
      <c r="A1583" s="113">
        <v>44000</v>
      </c>
      <c r="B1583" s="10" t="s">
        <v>2933</v>
      </c>
      <c r="C1583" s="11" t="s">
        <v>161</v>
      </c>
      <c r="E1583" s="8">
        <v>60480</v>
      </c>
      <c r="G1583" s="6">
        <f t="shared" si="30"/>
        <v>60480</v>
      </c>
    </row>
    <row r="1584" spans="1:8" hidden="1" x14ac:dyDescent="0.25">
      <c r="A1584" s="113">
        <v>44000</v>
      </c>
      <c r="B1584" s="10" t="s">
        <v>2933</v>
      </c>
      <c r="C1584" s="11" t="s">
        <v>161</v>
      </c>
      <c r="E1584" s="8">
        <v>13964</v>
      </c>
      <c r="G1584" s="6">
        <f t="shared" si="30"/>
        <v>13964</v>
      </c>
    </row>
    <row r="1585" spans="1:8" hidden="1" x14ac:dyDescent="0.25">
      <c r="A1585" s="113">
        <v>44008</v>
      </c>
      <c r="B1585" s="10" t="s">
        <v>2652</v>
      </c>
      <c r="C1585" s="11" t="s">
        <v>5681</v>
      </c>
      <c r="E1585" s="8">
        <v>77700</v>
      </c>
      <c r="G1585" s="6">
        <f t="shared" si="30"/>
        <v>77700</v>
      </c>
    </row>
    <row r="1586" spans="1:8" hidden="1" x14ac:dyDescent="0.25">
      <c r="A1586" s="113">
        <v>44012</v>
      </c>
      <c r="B1586" s="10" t="s">
        <v>1400</v>
      </c>
      <c r="C1586" s="11" t="s">
        <v>166</v>
      </c>
      <c r="E1586" s="8">
        <v>70400</v>
      </c>
      <c r="G1586" s="6">
        <f t="shared" si="30"/>
        <v>70400</v>
      </c>
    </row>
    <row r="1587" spans="1:8" hidden="1" x14ac:dyDescent="0.25">
      <c r="A1587" s="113">
        <v>43996</v>
      </c>
      <c r="B1587" s="10" t="s">
        <v>1400</v>
      </c>
      <c r="C1587" s="11" t="s">
        <v>5681</v>
      </c>
      <c r="E1587" s="8">
        <v>148600</v>
      </c>
      <c r="G1587" s="6">
        <f t="shared" si="30"/>
        <v>148600</v>
      </c>
    </row>
    <row r="1588" spans="1:8" hidden="1" x14ac:dyDescent="0.25">
      <c r="A1588" s="113">
        <v>44027</v>
      </c>
      <c r="B1588" s="10" t="s">
        <v>5720</v>
      </c>
      <c r="C1588" s="11" t="s">
        <v>3011</v>
      </c>
      <c r="F1588" s="9">
        <v>45440</v>
      </c>
      <c r="G1588" s="6">
        <f t="shared" si="30"/>
        <v>-45440</v>
      </c>
      <c r="H1588" s="81" t="s">
        <v>6051</v>
      </c>
    </row>
    <row r="1589" spans="1:8" ht="16.5" hidden="1" thickBot="1" x14ac:dyDescent="0.3">
      <c r="A1589" s="113">
        <v>44027</v>
      </c>
      <c r="B1589" s="10" t="s">
        <v>5709</v>
      </c>
      <c r="C1589" s="11" t="s">
        <v>3011</v>
      </c>
      <c r="F1589" s="9">
        <v>54560</v>
      </c>
      <c r="G1589" s="6">
        <f t="shared" si="30"/>
        <v>-54560</v>
      </c>
      <c r="H1589" s="83"/>
    </row>
    <row r="1590" spans="1:8" ht="16.5" hidden="1" thickBot="1" x14ac:dyDescent="0.3">
      <c r="A1590" s="113">
        <v>44027</v>
      </c>
      <c r="B1590" s="10" t="s">
        <v>2652</v>
      </c>
      <c r="C1590" s="11" t="s">
        <v>5681</v>
      </c>
      <c r="F1590" s="9">
        <v>77000</v>
      </c>
      <c r="G1590" s="6">
        <f t="shared" si="30"/>
        <v>-77000</v>
      </c>
      <c r="H1590" s="87" t="s">
        <v>6049</v>
      </c>
    </row>
    <row r="1591" spans="1:8" ht="16.5" hidden="1" thickBot="1" x14ac:dyDescent="0.3">
      <c r="A1591" s="113">
        <v>44027</v>
      </c>
      <c r="B1591" s="10" t="s">
        <v>1400</v>
      </c>
      <c r="C1591" s="11" t="s">
        <v>5681</v>
      </c>
      <c r="F1591" s="9">
        <v>148600</v>
      </c>
      <c r="G1591" s="6">
        <f t="shared" si="30"/>
        <v>-148600</v>
      </c>
      <c r="H1591" s="87" t="s">
        <v>6048</v>
      </c>
    </row>
    <row r="1592" spans="1:8" hidden="1" x14ac:dyDescent="0.25">
      <c r="A1592" s="113">
        <v>44028</v>
      </c>
      <c r="B1592" s="10" t="s">
        <v>1400</v>
      </c>
      <c r="C1592" s="11" t="s">
        <v>164</v>
      </c>
      <c r="E1592" s="8">
        <v>5208</v>
      </c>
      <c r="G1592" s="6">
        <f t="shared" si="30"/>
        <v>5208</v>
      </c>
    </row>
    <row r="1593" spans="1:8" hidden="1" x14ac:dyDescent="0.25">
      <c r="A1593" s="113">
        <v>44028</v>
      </c>
      <c r="B1593" s="10" t="s">
        <v>1400</v>
      </c>
      <c r="C1593" s="11" t="s">
        <v>164</v>
      </c>
      <c r="E1593" s="8">
        <v>3418</v>
      </c>
      <c r="G1593" s="6">
        <f t="shared" si="30"/>
        <v>3418</v>
      </c>
    </row>
    <row r="1594" spans="1:8" hidden="1" x14ac:dyDescent="0.25">
      <c r="A1594" s="113">
        <v>44028</v>
      </c>
      <c r="B1594" s="10" t="s">
        <v>1400</v>
      </c>
      <c r="C1594" s="11" t="s">
        <v>169</v>
      </c>
      <c r="E1594" s="8">
        <v>8500</v>
      </c>
      <c r="G1594" s="6">
        <f t="shared" si="30"/>
        <v>8500</v>
      </c>
    </row>
    <row r="1595" spans="1:8" hidden="1" x14ac:dyDescent="0.25">
      <c r="A1595" s="113">
        <v>44041</v>
      </c>
      <c r="B1595" s="10" t="s">
        <v>1400</v>
      </c>
      <c r="C1595" s="11" t="s">
        <v>166</v>
      </c>
      <c r="F1595" s="9">
        <v>200000</v>
      </c>
      <c r="G1595" s="6">
        <f t="shared" si="30"/>
        <v>-200000</v>
      </c>
      <c r="H1595" s="31" t="s">
        <v>6084</v>
      </c>
    </row>
    <row r="1596" spans="1:8" hidden="1" x14ac:dyDescent="0.25">
      <c r="A1596" s="113">
        <v>44041</v>
      </c>
      <c r="B1596" s="10" t="s">
        <v>2933</v>
      </c>
      <c r="C1596" s="11" t="s">
        <v>161</v>
      </c>
      <c r="E1596" s="109"/>
      <c r="F1596" s="110">
        <v>74001</v>
      </c>
      <c r="G1596" s="6">
        <f t="shared" si="30"/>
        <v>-74001</v>
      </c>
      <c r="H1596" s="78"/>
    </row>
    <row r="1597" spans="1:8" hidden="1" x14ac:dyDescent="0.25">
      <c r="A1597" s="113">
        <v>44041</v>
      </c>
      <c r="B1597" s="10" t="s">
        <v>5709</v>
      </c>
      <c r="C1597" s="11" t="s">
        <v>161</v>
      </c>
      <c r="E1597" s="109"/>
      <c r="F1597" s="111">
        <v>14629</v>
      </c>
      <c r="G1597" s="6">
        <f t="shared" si="30"/>
        <v>-14629</v>
      </c>
      <c r="H1597" s="79" t="s">
        <v>6084</v>
      </c>
    </row>
    <row r="1598" spans="1:8" hidden="1" x14ac:dyDescent="0.25">
      <c r="A1598" s="113">
        <v>44041</v>
      </c>
      <c r="B1598" s="10" t="s">
        <v>40</v>
      </c>
      <c r="C1598" s="11" t="s">
        <v>161</v>
      </c>
      <c r="E1598" s="109"/>
      <c r="F1598" s="112">
        <v>443</v>
      </c>
      <c r="G1598" s="6">
        <f t="shared" si="30"/>
        <v>-443</v>
      </c>
      <c r="H1598" s="80"/>
    </row>
    <row r="1599" spans="1:8" hidden="1" x14ac:dyDescent="0.25">
      <c r="A1599" s="113">
        <v>44047</v>
      </c>
      <c r="B1599" s="10" t="s">
        <v>1400</v>
      </c>
      <c r="C1599" s="11" t="s">
        <v>1803</v>
      </c>
      <c r="E1599" s="8">
        <v>31234</v>
      </c>
      <c r="G1599" s="6">
        <f t="shared" si="30"/>
        <v>31234</v>
      </c>
    </row>
    <row r="1600" spans="1:8" hidden="1" x14ac:dyDescent="0.25">
      <c r="A1600" s="113">
        <v>44047</v>
      </c>
      <c r="B1600" s="10" t="s">
        <v>1400</v>
      </c>
      <c r="C1600" s="11" t="s">
        <v>1803</v>
      </c>
      <c r="E1600" s="8">
        <v>101485</v>
      </c>
      <c r="G1600" s="6">
        <f t="shared" ref="G1600:G1807" si="31">E1600-F1600</f>
        <v>101485</v>
      </c>
    </row>
    <row r="1601" spans="1:8" hidden="1" x14ac:dyDescent="0.25">
      <c r="A1601" s="113">
        <v>44047</v>
      </c>
      <c r="B1601" s="10" t="s">
        <v>1400</v>
      </c>
      <c r="C1601" s="11" t="s">
        <v>1803</v>
      </c>
      <c r="E1601" s="8">
        <v>13024</v>
      </c>
      <c r="G1601" s="6">
        <f t="shared" si="31"/>
        <v>13024</v>
      </c>
    </row>
    <row r="1602" spans="1:8" hidden="1" x14ac:dyDescent="0.25">
      <c r="A1602" s="113">
        <v>44047</v>
      </c>
      <c r="B1602" s="10" t="s">
        <v>1400</v>
      </c>
      <c r="C1602" s="11" t="s">
        <v>1803</v>
      </c>
      <c r="E1602" s="8">
        <v>53697</v>
      </c>
      <c r="G1602" s="6">
        <f t="shared" si="31"/>
        <v>53697</v>
      </c>
    </row>
    <row r="1603" spans="1:8" hidden="1" x14ac:dyDescent="0.25">
      <c r="A1603" s="113">
        <v>44047</v>
      </c>
      <c r="B1603" s="10" t="s">
        <v>1400</v>
      </c>
      <c r="C1603" s="11" t="s">
        <v>1803</v>
      </c>
      <c r="E1603" s="8">
        <v>20192</v>
      </c>
      <c r="G1603" s="6">
        <f t="shared" si="31"/>
        <v>20192</v>
      </c>
    </row>
    <row r="1604" spans="1:8" hidden="1" x14ac:dyDescent="0.25">
      <c r="A1604" s="113">
        <v>44047</v>
      </c>
      <c r="B1604" s="10" t="s">
        <v>1400</v>
      </c>
      <c r="C1604" s="11" t="s">
        <v>1803</v>
      </c>
      <c r="E1604" s="8">
        <v>30732</v>
      </c>
      <c r="G1604" s="6">
        <f t="shared" si="31"/>
        <v>30732</v>
      </c>
    </row>
    <row r="1605" spans="1:8" hidden="1" x14ac:dyDescent="0.25">
      <c r="A1605" s="113">
        <v>44047</v>
      </c>
      <c r="B1605" s="10" t="s">
        <v>1400</v>
      </c>
      <c r="C1605" s="11" t="s">
        <v>1803</v>
      </c>
      <c r="E1605" s="8">
        <v>18233</v>
      </c>
      <c r="G1605" s="6">
        <f t="shared" si="31"/>
        <v>18233</v>
      </c>
    </row>
    <row r="1606" spans="1:8" hidden="1" x14ac:dyDescent="0.25">
      <c r="A1606" s="113">
        <v>44047</v>
      </c>
      <c r="B1606" s="10" t="s">
        <v>1400</v>
      </c>
      <c r="C1606" s="11" t="s">
        <v>1803</v>
      </c>
      <c r="E1606" s="8">
        <v>5414</v>
      </c>
      <c r="G1606" s="6">
        <f t="shared" si="31"/>
        <v>5414</v>
      </c>
    </row>
    <row r="1607" spans="1:8" hidden="1" x14ac:dyDescent="0.25">
      <c r="A1607" s="113">
        <v>44047</v>
      </c>
      <c r="B1607" s="10" t="s">
        <v>1400</v>
      </c>
      <c r="C1607" s="11" t="s">
        <v>1803</v>
      </c>
      <c r="E1607" s="8">
        <v>69763</v>
      </c>
      <c r="G1607" s="6">
        <f t="shared" si="31"/>
        <v>69763</v>
      </c>
    </row>
    <row r="1608" spans="1:8" hidden="1" x14ac:dyDescent="0.25">
      <c r="A1608" s="113">
        <v>44047</v>
      </c>
      <c r="B1608" s="10" t="s">
        <v>1400</v>
      </c>
      <c r="C1608" s="11" t="s">
        <v>1803</v>
      </c>
      <c r="E1608" s="8">
        <v>7107</v>
      </c>
      <c r="G1608" s="6">
        <f t="shared" si="31"/>
        <v>7107</v>
      </c>
    </row>
    <row r="1609" spans="1:8" hidden="1" x14ac:dyDescent="0.25">
      <c r="A1609" s="113">
        <v>44047</v>
      </c>
      <c r="B1609" s="10" t="s">
        <v>1400</v>
      </c>
      <c r="C1609" s="11" t="s">
        <v>1803</v>
      </c>
      <c r="F1609" s="9">
        <v>15205</v>
      </c>
      <c r="G1609" s="6">
        <f t="shared" si="31"/>
        <v>-15205</v>
      </c>
      <c r="H1609" s="7" t="s">
        <v>2320</v>
      </c>
    </row>
    <row r="1610" spans="1:8" hidden="1" x14ac:dyDescent="0.25">
      <c r="A1610" s="113">
        <v>44047</v>
      </c>
      <c r="B1610" s="10" t="s">
        <v>2652</v>
      </c>
      <c r="C1610" s="11" t="s">
        <v>1803</v>
      </c>
      <c r="E1610" s="8">
        <v>33160</v>
      </c>
      <c r="G1610" s="6">
        <f t="shared" si="31"/>
        <v>33160</v>
      </c>
    </row>
    <row r="1611" spans="1:8" hidden="1" x14ac:dyDescent="0.25">
      <c r="A1611" s="113">
        <v>44047</v>
      </c>
      <c r="B1611" s="10" t="s">
        <v>2652</v>
      </c>
      <c r="C1611" s="11" t="s">
        <v>1803</v>
      </c>
      <c r="E1611" s="8">
        <v>3431</v>
      </c>
      <c r="G1611" s="6">
        <f t="shared" si="31"/>
        <v>3431</v>
      </c>
    </row>
    <row r="1612" spans="1:8" hidden="1" x14ac:dyDescent="0.25">
      <c r="A1612" s="113">
        <v>44047</v>
      </c>
      <c r="B1612" s="10" t="s">
        <v>2652</v>
      </c>
      <c r="C1612" s="11" t="s">
        <v>1803</v>
      </c>
      <c r="E1612" s="8">
        <v>15621</v>
      </c>
      <c r="G1612" s="6">
        <f t="shared" si="31"/>
        <v>15621</v>
      </c>
    </row>
    <row r="1613" spans="1:8" hidden="1" x14ac:dyDescent="0.25">
      <c r="A1613" s="113">
        <v>44047</v>
      </c>
      <c r="B1613" s="10" t="s">
        <v>2652</v>
      </c>
      <c r="C1613" s="11" t="s">
        <v>1803</v>
      </c>
      <c r="E1613" s="8">
        <v>6790</v>
      </c>
      <c r="G1613" s="6">
        <f t="shared" si="31"/>
        <v>6790</v>
      </c>
    </row>
    <row r="1614" spans="1:8" hidden="1" x14ac:dyDescent="0.25">
      <c r="A1614" s="113">
        <v>44047</v>
      </c>
      <c r="B1614" s="10" t="s">
        <v>2652</v>
      </c>
      <c r="C1614" s="11" t="s">
        <v>1803</v>
      </c>
      <c r="E1614" s="8">
        <v>3380</v>
      </c>
      <c r="G1614" s="6">
        <f t="shared" si="31"/>
        <v>3380</v>
      </c>
    </row>
    <row r="1615" spans="1:8" hidden="1" x14ac:dyDescent="0.25">
      <c r="A1615" s="113">
        <v>44047</v>
      </c>
      <c r="B1615" s="10" t="s">
        <v>2652</v>
      </c>
      <c r="C1615" s="11" t="s">
        <v>1803</v>
      </c>
      <c r="E1615" s="8">
        <v>490</v>
      </c>
      <c r="G1615" s="6">
        <f t="shared" si="31"/>
        <v>490</v>
      </c>
    </row>
    <row r="1616" spans="1:8" hidden="1" x14ac:dyDescent="0.25">
      <c r="A1616" s="113">
        <v>44047</v>
      </c>
      <c r="B1616" s="10" t="s">
        <v>2652</v>
      </c>
      <c r="C1616" s="11" t="s">
        <v>1803</v>
      </c>
      <c r="E1616" s="8">
        <v>1418</v>
      </c>
      <c r="G1616" s="6">
        <f t="shared" si="31"/>
        <v>1418</v>
      </c>
    </row>
    <row r="1617" spans="1:8" hidden="1" x14ac:dyDescent="0.25">
      <c r="A1617" s="113">
        <v>44047</v>
      </c>
      <c r="B1617" s="10" t="s">
        <v>2652</v>
      </c>
      <c r="C1617" s="11" t="s">
        <v>1803</v>
      </c>
      <c r="E1617" s="8">
        <v>19641</v>
      </c>
      <c r="G1617" s="6">
        <f t="shared" si="31"/>
        <v>19641</v>
      </c>
    </row>
    <row r="1618" spans="1:8" hidden="1" x14ac:dyDescent="0.25">
      <c r="A1618" s="113">
        <v>44047</v>
      </c>
      <c r="B1618" s="10" t="s">
        <v>2652</v>
      </c>
      <c r="C1618" s="11" t="s">
        <v>1803</v>
      </c>
      <c r="E1618" s="8">
        <v>14297</v>
      </c>
      <c r="G1618" s="6">
        <f t="shared" si="31"/>
        <v>14297</v>
      </c>
    </row>
    <row r="1619" spans="1:8" hidden="1" x14ac:dyDescent="0.25">
      <c r="A1619" s="113">
        <v>44047</v>
      </c>
      <c r="B1619" s="10" t="s">
        <v>2652</v>
      </c>
      <c r="C1619" s="11" t="s">
        <v>1803</v>
      </c>
      <c r="E1619" s="8">
        <v>24978</v>
      </c>
      <c r="G1619" s="6">
        <f t="shared" si="31"/>
        <v>24978</v>
      </c>
    </row>
    <row r="1620" spans="1:8" hidden="1" x14ac:dyDescent="0.25">
      <c r="A1620" s="113">
        <v>44047</v>
      </c>
      <c r="B1620" s="10" t="s">
        <v>2652</v>
      </c>
      <c r="C1620" s="11" t="s">
        <v>1803</v>
      </c>
      <c r="E1620" s="8">
        <v>4540</v>
      </c>
      <c r="G1620" s="6">
        <f t="shared" si="31"/>
        <v>4540</v>
      </c>
    </row>
    <row r="1621" spans="1:8" hidden="1" x14ac:dyDescent="0.25">
      <c r="A1621" s="113">
        <v>44047</v>
      </c>
      <c r="B1621" s="10" t="s">
        <v>2652</v>
      </c>
      <c r="C1621" s="11" t="s">
        <v>1803</v>
      </c>
      <c r="E1621" s="8">
        <v>14211</v>
      </c>
      <c r="G1621" s="6">
        <f t="shared" si="31"/>
        <v>14211</v>
      </c>
    </row>
    <row r="1622" spans="1:8" hidden="1" x14ac:dyDescent="0.25">
      <c r="A1622" s="113">
        <v>44047</v>
      </c>
      <c r="B1622" s="10" t="s">
        <v>5548</v>
      </c>
      <c r="C1622" s="11" t="s">
        <v>1803</v>
      </c>
      <c r="E1622" s="8">
        <v>2620</v>
      </c>
      <c r="G1622" s="6">
        <f t="shared" si="31"/>
        <v>2620</v>
      </c>
    </row>
    <row r="1623" spans="1:8" hidden="1" x14ac:dyDescent="0.25">
      <c r="A1623" s="113">
        <v>44047</v>
      </c>
      <c r="B1623" s="10" t="s">
        <v>5548</v>
      </c>
      <c r="C1623" s="11" t="s">
        <v>1803</v>
      </c>
      <c r="E1623" s="8">
        <v>3890</v>
      </c>
      <c r="G1623" s="6">
        <f t="shared" si="31"/>
        <v>3890</v>
      </c>
    </row>
    <row r="1624" spans="1:8" hidden="1" x14ac:dyDescent="0.25">
      <c r="A1624" s="113">
        <v>44047</v>
      </c>
      <c r="B1624" s="10" t="s">
        <v>5548</v>
      </c>
      <c r="C1624" s="11" t="s">
        <v>1803</v>
      </c>
      <c r="E1624" s="8">
        <v>2500</v>
      </c>
      <c r="G1624" s="6">
        <f t="shared" si="31"/>
        <v>2500</v>
      </c>
    </row>
    <row r="1625" spans="1:8" hidden="1" x14ac:dyDescent="0.25">
      <c r="A1625" s="113">
        <v>44047</v>
      </c>
      <c r="B1625" s="10" t="s">
        <v>18</v>
      </c>
      <c r="C1625" s="11" t="s">
        <v>1803</v>
      </c>
      <c r="E1625" s="8">
        <v>57195</v>
      </c>
      <c r="G1625" s="6">
        <f t="shared" si="31"/>
        <v>57195</v>
      </c>
    </row>
    <row r="1626" spans="1:8" hidden="1" x14ac:dyDescent="0.25">
      <c r="A1626" s="113">
        <v>44047</v>
      </c>
      <c r="B1626" s="10" t="s">
        <v>18</v>
      </c>
      <c r="C1626" s="11" t="s">
        <v>1803</v>
      </c>
      <c r="E1626" s="8">
        <v>1717</v>
      </c>
      <c r="G1626" s="6">
        <f t="shared" si="31"/>
        <v>1717</v>
      </c>
    </row>
    <row r="1627" spans="1:8" hidden="1" x14ac:dyDescent="0.25">
      <c r="A1627" s="113">
        <v>44047</v>
      </c>
      <c r="B1627" s="10" t="s">
        <v>18</v>
      </c>
      <c r="C1627" s="11" t="s">
        <v>1803</v>
      </c>
      <c r="E1627" s="8">
        <v>1215</v>
      </c>
      <c r="G1627" s="6">
        <f t="shared" si="31"/>
        <v>1215</v>
      </c>
    </row>
    <row r="1628" spans="1:8" hidden="1" x14ac:dyDescent="0.25">
      <c r="A1628" s="113">
        <v>44047</v>
      </c>
      <c r="B1628" s="10" t="s">
        <v>18</v>
      </c>
      <c r="C1628" s="11" t="s">
        <v>1803</v>
      </c>
      <c r="E1628" s="8">
        <v>710</v>
      </c>
      <c r="G1628" s="6">
        <f t="shared" si="31"/>
        <v>710</v>
      </c>
    </row>
    <row r="1629" spans="1:8" hidden="1" x14ac:dyDescent="0.25">
      <c r="A1629" s="113">
        <v>44047</v>
      </c>
      <c r="B1629" s="10" t="s">
        <v>18</v>
      </c>
      <c r="C1629" s="11" t="s">
        <v>1803</v>
      </c>
      <c r="E1629" s="8">
        <v>650</v>
      </c>
      <c r="G1629" s="6">
        <f t="shared" si="31"/>
        <v>650</v>
      </c>
    </row>
    <row r="1630" spans="1:8" hidden="1" x14ac:dyDescent="0.25">
      <c r="A1630" s="113">
        <v>44047</v>
      </c>
      <c r="B1630" s="10" t="s">
        <v>18</v>
      </c>
      <c r="C1630" s="11" t="s">
        <v>1803</v>
      </c>
      <c r="E1630" s="8">
        <v>1340</v>
      </c>
      <c r="G1630" s="6">
        <f t="shared" si="31"/>
        <v>1340</v>
      </c>
    </row>
    <row r="1631" spans="1:8" hidden="1" x14ac:dyDescent="0.25">
      <c r="A1631" s="113">
        <v>44047</v>
      </c>
      <c r="B1631" s="10" t="s">
        <v>2652</v>
      </c>
      <c r="C1631" s="11" t="s">
        <v>1803</v>
      </c>
      <c r="E1631" s="8">
        <v>5455</v>
      </c>
      <c r="G1631" s="6">
        <f t="shared" si="31"/>
        <v>5455</v>
      </c>
      <c r="H1631" s="7" t="s">
        <v>6088</v>
      </c>
    </row>
    <row r="1632" spans="1:8" hidden="1" x14ac:dyDescent="0.25">
      <c r="A1632" s="113">
        <v>44047</v>
      </c>
      <c r="B1632" s="10" t="s">
        <v>2652</v>
      </c>
      <c r="C1632" s="11" t="s">
        <v>1803</v>
      </c>
      <c r="E1632" s="8">
        <v>4056</v>
      </c>
      <c r="G1632" s="6">
        <f t="shared" si="31"/>
        <v>4056</v>
      </c>
      <c r="H1632" s="7" t="s">
        <v>6088</v>
      </c>
    </row>
    <row r="1633" spans="1:8" hidden="1" x14ac:dyDescent="0.25">
      <c r="A1633" s="113">
        <v>44047</v>
      </c>
      <c r="B1633" s="10" t="s">
        <v>2652</v>
      </c>
      <c r="C1633" s="11" t="s">
        <v>1803</v>
      </c>
      <c r="E1633" s="8">
        <v>23421</v>
      </c>
      <c r="G1633" s="6">
        <f t="shared" si="31"/>
        <v>23421</v>
      </c>
      <c r="H1633" s="7" t="s">
        <v>6088</v>
      </c>
    </row>
    <row r="1634" spans="1:8" hidden="1" x14ac:dyDescent="0.25">
      <c r="A1634" s="113">
        <v>44047</v>
      </c>
      <c r="B1634" s="10" t="s">
        <v>2652</v>
      </c>
      <c r="C1634" s="11" t="s">
        <v>1803</v>
      </c>
      <c r="E1634" s="8">
        <v>1887</v>
      </c>
      <c r="G1634" s="6">
        <f t="shared" si="31"/>
        <v>1887</v>
      </c>
      <c r="H1634" s="7" t="s">
        <v>6088</v>
      </c>
    </row>
    <row r="1635" spans="1:8" hidden="1" x14ac:dyDescent="0.25">
      <c r="A1635" s="113">
        <v>44047</v>
      </c>
      <c r="B1635" s="10" t="s">
        <v>2652</v>
      </c>
      <c r="C1635" s="11" t="s">
        <v>1803</v>
      </c>
      <c r="E1635" s="8">
        <v>10816</v>
      </c>
      <c r="G1635" s="6">
        <f t="shared" si="31"/>
        <v>10816</v>
      </c>
      <c r="H1635" s="7" t="s">
        <v>6088</v>
      </c>
    </row>
    <row r="1636" spans="1:8" hidden="1" x14ac:dyDescent="0.25">
      <c r="A1636" s="113">
        <v>44047</v>
      </c>
      <c r="B1636" s="10" t="s">
        <v>2652</v>
      </c>
      <c r="C1636" s="11" t="s">
        <v>1803</v>
      </c>
      <c r="E1636" s="8">
        <v>1025</v>
      </c>
      <c r="G1636" s="6">
        <f t="shared" si="31"/>
        <v>1025</v>
      </c>
      <c r="H1636" s="7" t="s">
        <v>6089</v>
      </c>
    </row>
    <row r="1637" spans="1:8" hidden="1" x14ac:dyDescent="0.25">
      <c r="A1637" s="113">
        <v>44047</v>
      </c>
      <c r="B1637" s="10" t="s">
        <v>2652</v>
      </c>
      <c r="C1637" s="11" t="s">
        <v>1803</v>
      </c>
      <c r="E1637" s="8">
        <v>1200</v>
      </c>
      <c r="G1637" s="6">
        <f t="shared" si="31"/>
        <v>1200</v>
      </c>
      <c r="H1637" s="7" t="s">
        <v>6089</v>
      </c>
    </row>
    <row r="1638" spans="1:8" hidden="1" x14ac:dyDescent="0.25">
      <c r="A1638" s="113">
        <v>44047</v>
      </c>
      <c r="B1638" s="10" t="s">
        <v>2652</v>
      </c>
      <c r="C1638" s="11" t="s">
        <v>1803</v>
      </c>
      <c r="E1638" s="8">
        <v>5960</v>
      </c>
      <c r="G1638" s="6">
        <f t="shared" si="31"/>
        <v>5960</v>
      </c>
      <c r="H1638" s="7" t="s">
        <v>6089</v>
      </c>
    </row>
    <row r="1639" spans="1:8" hidden="1" x14ac:dyDescent="0.25">
      <c r="A1639" s="113">
        <v>44047</v>
      </c>
      <c r="B1639" s="10" t="s">
        <v>2652</v>
      </c>
      <c r="C1639" s="11" t="s">
        <v>1803</v>
      </c>
      <c r="E1639" s="8">
        <v>8921</v>
      </c>
      <c r="G1639" s="6">
        <f t="shared" si="31"/>
        <v>8921</v>
      </c>
      <c r="H1639" s="7" t="s">
        <v>6089</v>
      </c>
    </row>
    <row r="1640" spans="1:8" hidden="1" x14ac:dyDescent="0.25">
      <c r="A1640" s="113">
        <v>44047</v>
      </c>
      <c r="B1640" s="10" t="s">
        <v>2652</v>
      </c>
      <c r="C1640" s="11" t="s">
        <v>1803</v>
      </c>
      <c r="E1640" s="8">
        <v>3148</v>
      </c>
      <c r="G1640" s="6">
        <f t="shared" si="31"/>
        <v>3148</v>
      </c>
      <c r="H1640" s="7" t="s">
        <v>6089</v>
      </c>
    </row>
    <row r="1641" spans="1:8" hidden="1" x14ac:dyDescent="0.25">
      <c r="A1641" s="113">
        <v>44047</v>
      </c>
      <c r="B1641" s="10" t="s">
        <v>2652</v>
      </c>
      <c r="C1641" s="11" t="s">
        <v>1803</v>
      </c>
      <c r="E1641" s="8">
        <v>36277</v>
      </c>
      <c r="G1641" s="6">
        <f t="shared" si="31"/>
        <v>36277</v>
      </c>
      <c r="H1641" s="7" t="s">
        <v>6089</v>
      </c>
    </row>
    <row r="1642" spans="1:8" hidden="1" x14ac:dyDescent="0.25">
      <c r="A1642" s="113">
        <v>44047</v>
      </c>
      <c r="B1642" s="10" t="s">
        <v>2652</v>
      </c>
      <c r="C1642" s="11" t="s">
        <v>1803</v>
      </c>
      <c r="E1642" s="8">
        <v>247</v>
      </c>
      <c r="G1642" s="6">
        <f t="shared" si="31"/>
        <v>247</v>
      </c>
      <c r="H1642" s="7" t="s">
        <v>6089</v>
      </c>
    </row>
    <row r="1643" spans="1:8" hidden="1" x14ac:dyDescent="0.25">
      <c r="A1643" s="113">
        <v>44055</v>
      </c>
      <c r="B1643" s="10" t="s">
        <v>2652</v>
      </c>
      <c r="C1643" s="11" t="s">
        <v>166</v>
      </c>
      <c r="E1643" s="8">
        <v>13200</v>
      </c>
      <c r="G1643" s="6">
        <f t="shared" si="31"/>
        <v>13200</v>
      </c>
    </row>
    <row r="1644" spans="1:8" hidden="1" x14ac:dyDescent="0.25">
      <c r="A1644" s="113">
        <v>44055</v>
      </c>
      <c r="B1644" s="10" t="s">
        <v>5811</v>
      </c>
      <c r="C1644" s="11" t="s">
        <v>166</v>
      </c>
      <c r="E1644" s="8">
        <v>8660</v>
      </c>
      <c r="G1644" s="6">
        <f t="shared" si="31"/>
        <v>8660</v>
      </c>
    </row>
    <row r="1645" spans="1:8" hidden="1" x14ac:dyDescent="0.25">
      <c r="A1645" s="113">
        <v>44055</v>
      </c>
      <c r="B1645" s="10" t="s">
        <v>1400</v>
      </c>
      <c r="C1645" s="11" t="s">
        <v>166</v>
      </c>
      <c r="E1645" s="8">
        <v>77000</v>
      </c>
      <c r="G1645" s="6">
        <f t="shared" si="31"/>
        <v>77000</v>
      </c>
    </row>
    <row r="1646" spans="1:8" hidden="1" x14ac:dyDescent="0.25">
      <c r="A1646" s="113">
        <v>44055</v>
      </c>
      <c r="B1646" s="10" t="s">
        <v>2652</v>
      </c>
      <c r="C1646" s="11" t="s">
        <v>169</v>
      </c>
      <c r="E1646" s="8">
        <v>6885</v>
      </c>
      <c r="G1646" s="6">
        <f t="shared" si="31"/>
        <v>6885</v>
      </c>
    </row>
    <row r="1647" spans="1:8" hidden="1" x14ac:dyDescent="0.25">
      <c r="A1647" s="113">
        <v>44058</v>
      </c>
      <c r="B1647" s="520" t="s">
        <v>1400</v>
      </c>
      <c r="C1647" s="52" t="s">
        <v>166</v>
      </c>
      <c r="D1647" s="774"/>
      <c r="E1647" s="521"/>
      <c r="F1647" s="522">
        <v>127115</v>
      </c>
      <c r="G1647" s="523">
        <f t="shared" si="31"/>
        <v>-127115</v>
      </c>
      <c r="H1647" s="524"/>
    </row>
    <row r="1648" spans="1:8" hidden="1" x14ac:dyDescent="0.25">
      <c r="A1648" s="113">
        <v>44058</v>
      </c>
      <c r="B1648" s="520" t="s">
        <v>2652</v>
      </c>
      <c r="C1648" s="11" t="s">
        <v>166</v>
      </c>
      <c r="E1648" s="109"/>
      <c r="F1648" s="111">
        <v>13200</v>
      </c>
      <c r="G1648" s="6">
        <f t="shared" si="31"/>
        <v>-13200</v>
      </c>
      <c r="H1648" s="525" t="s">
        <v>6104</v>
      </c>
    </row>
    <row r="1649" spans="1:8" hidden="1" x14ac:dyDescent="0.25">
      <c r="A1649" s="113">
        <v>44058</v>
      </c>
      <c r="B1649" s="520" t="s">
        <v>5811</v>
      </c>
      <c r="C1649" s="11" t="s">
        <v>166</v>
      </c>
      <c r="E1649" s="109"/>
      <c r="F1649" s="111">
        <v>56510</v>
      </c>
      <c r="G1649" s="6">
        <f t="shared" si="31"/>
        <v>-56510</v>
      </c>
      <c r="H1649" s="526"/>
    </row>
    <row r="1650" spans="1:8" ht="16.5" hidden="1" thickBot="1" x14ac:dyDescent="0.3">
      <c r="A1650" s="113">
        <v>44058</v>
      </c>
      <c r="B1650" s="520" t="s">
        <v>1400</v>
      </c>
      <c r="C1650" s="53" t="s">
        <v>166</v>
      </c>
      <c r="D1650" s="775"/>
      <c r="E1650" s="527"/>
      <c r="F1650" s="528">
        <v>3175</v>
      </c>
      <c r="G1650" s="529">
        <f t="shared" si="31"/>
        <v>-3175</v>
      </c>
      <c r="H1650" s="530"/>
    </row>
    <row r="1651" spans="1:8" hidden="1" x14ac:dyDescent="0.25">
      <c r="A1651" s="113">
        <v>44058</v>
      </c>
      <c r="B1651" s="10" t="s">
        <v>18</v>
      </c>
      <c r="C1651" s="52" t="s">
        <v>1803</v>
      </c>
      <c r="D1651" s="774"/>
      <c r="E1651" s="521"/>
      <c r="F1651" s="522">
        <v>60802</v>
      </c>
      <c r="G1651" s="523">
        <f t="shared" si="31"/>
        <v>-60802</v>
      </c>
      <c r="H1651" s="531"/>
    </row>
    <row r="1652" spans="1:8" hidden="1" x14ac:dyDescent="0.25">
      <c r="A1652" s="113">
        <v>44058</v>
      </c>
      <c r="B1652" s="10" t="s">
        <v>5548</v>
      </c>
      <c r="C1652" s="11" t="s">
        <v>1803</v>
      </c>
      <c r="E1652" s="109"/>
      <c r="F1652" s="111">
        <v>9010</v>
      </c>
      <c r="G1652" s="6">
        <f t="shared" si="31"/>
        <v>-9010</v>
      </c>
      <c r="H1652" s="525" t="s">
        <v>6104</v>
      </c>
    </row>
    <row r="1653" spans="1:8" ht="16.5" hidden="1" thickBot="1" x14ac:dyDescent="0.3">
      <c r="A1653" s="113">
        <v>44058</v>
      </c>
      <c r="B1653" s="10" t="s">
        <v>2652</v>
      </c>
      <c r="C1653" s="53" t="s">
        <v>1803</v>
      </c>
      <c r="D1653" s="775"/>
      <c r="E1653" s="527"/>
      <c r="F1653" s="528">
        <v>130188</v>
      </c>
      <c r="G1653" s="529">
        <f t="shared" si="31"/>
        <v>-130188</v>
      </c>
      <c r="H1653" s="530"/>
    </row>
    <row r="1654" spans="1:8" ht="16.5" hidden="1" thickBot="1" x14ac:dyDescent="0.3">
      <c r="A1654" s="113">
        <v>44058</v>
      </c>
      <c r="B1654" s="10" t="s">
        <v>2652</v>
      </c>
      <c r="C1654" s="532" t="s">
        <v>1803</v>
      </c>
      <c r="D1654" s="776"/>
      <c r="E1654" s="533"/>
      <c r="F1654" s="534">
        <v>300000</v>
      </c>
      <c r="G1654" s="535">
        <f t="shared" si="31"/>
        <v>-300000</v>
      </c>
      <c r="H1654" s="536" t="s">
        <v>6104</v>
      </c>
    </row>
    <row r="1655" spans="1:8" hidden="1" x14ac:dyDescent="0.25">
      <c r="A1655" s="113">
        <v>44077</v>
      </c>
      <c r="B1655" s="10" t="s">
        <v>1400</v>
      </c>
      <c r="C1655" s="11" t="s">
        <v>1803</v>
      </c>
      <c r="E1655" s="8">
        <v>76358</v>
      </c>
      <c r="G1655" s="6">
        <f t="shared" si="31"/>
        <v>76358</v>
      </c>
    </row>
    <row r="1656" spans="1:8" hidden="1" x14ac:dyDescent="0.25">
      <c r="A1656" s="113">
        <v>44077</v>
      </c>
      <c r="B1656" s="10" t="s">
        <v>1400</v>
      </c>
      <c r="C1656" s="11" t="s">
        <v>1803</v>
      </c>
      <c r="E1656" s="8">
        <v>48926</v>
      </c>
      <c r="G1656" s="6">
        <f t="shared" si="31"/>
        <v>48926</v>
      </c>
    </row>
    <row r="1657" spans="1:8" hidden="1" x14ac:dyDescent="0.25">
      <c r="A1657" s="113">
        <v>44077</v>
      </c>
      <c r="B1657" s="10" t="s">
        <v>6103</v>
      </c>
      <c r="C1657" s="11" t="s">
        <v>1803</v>
      </c>
      <c r="E1657" s="8">
        <v>33935</v>
      </c>
      <c r="G1657" s="6">
        <f t="shared" si="31"/>
        <v>33935</v>
      </c>
    </row>
    <row r="1658" spans="1:8" hidden="1" x14ac:dyDescent="0.25">
      <c r="A1658" s="113">
        <v>44077</v>
      </c>
      <c r="B1658" s="10" t="s">
        <v>6103</v>
      </c>
      <c r="C1658" s="11" t="s">
        <v>1803</v>
      </c>
      <c r="E1658" s="8">
        <v>92463</v>
      </c>
      <c r="G1658" s="6">
        <f t="shared" si="31"/>
        <v>92463</v>
      </c>
    </row>
    <row r="1659" spans="1:8" hidden="1" x14ac:dyDescent="0.25">
      <c r="A1659" s="113">
        <v>44077</v>
      </c>
      <c r="B1659" s="10" t="s">
        <v>2652</v>
      </c>
      <c r="C1659" s="11" t="s">
        <v>1803</v>
      </c>
      <c r="E1659" s="8">
        <v>11804</v>
      </c>
      <c r="G1659" s="6">
        <f t="shared" si="31"/>
        <v>11804</v>
      </c>
    </row>
    <row r="1660" spans="1:8" hidden="1" x14ac:dyDescent="0.25">
      <c r="A1660" s="113">
        <v>44079</v>
      </c>
      <c r="B1660" s="10" t="s">
        <v>2652</v>
      </c>
      <c r="C1660" s="11" t="s">
        <v>5681</v>
      </c>
      <c r="D1660" s="768" t="s">
        <v>8045</v>
      </c>
      <c r="E1660" s="8">
        <v>72400</v>
      </c>
      <c r="G1660" s="6">
        <f t="shared" si="31"/>
        <v>72400</v>
      </c>
    </row>
    <row r="1661" spans="1:8" hidden="1" x14ac:dyDescent="0.25">
      <c r="A1661" s="113">
        <v>44079</v>
      </c>
      <c r="B1661" s="10" t="s">
        <v>2652</v>
      </c>
      <c r="C1661" s="11" t="s">
        <v>169</v>
      </c>
      <c r="E1661" s="8">
        <v>25350</v>
      </c>
      <c r="G1661" s="6">
        <f t="shared" si="31"/>
        <v>25350</v>
      </c>
    </row>
    <row r="1662" spans="1:8" hidden="1" x14ac:dyDescent="0.25">
      <c r="A1662" s="113">
        <v>44079</v>
      </c>
      <c r="B1662" s="10" t="s">
        <v>1400</v>
      </c>
      <c r="C1662" s="11" t="s">
        <v>164</v>
      </c>
      <c r="F1662" s="9">
        <v>50000</v>
      </c>
      <c r="G1662" s="6">
        <f t="shared" si="31"/>
        <v>-50000</v>
      </c>
      <c r="H1662" s="7" t="s">
        <v>1157</v>
      </c>
    </row>
    <row r="1663" spans="1:8" hidden="1" x14ac:dyDescent="0.25">
      <c r="A1663" s="113">
        <v>44083</v>
      </c>
      <c r="B1663" s="10" t="s">
        <v>2652</v>
      </c>
      <c r="C1663" s="11" t="s">
        <v>169</v>
      </c>
      <c r="E1663" s="8">
        <v>8000</v>
      </c>
      <c r="G1663" s="6">
        <f t="shared" si="31"/>
        <v>8000</v>
      </c>
    </row>
    <row r="1664" spans="1:8" hidden="1" x14ac:dyDescent="0.25">
      <c r="A1664" s="113">
        <v>44084</v>
      </c>
      <c r="B1664" s="10" t="s">
        <v>5811</v>
      </c>
      <c r="C1664" s="11" t="s">
        <v>164</v>
      </c>
      <c r="E1664" s="8">
        <v>7621</v>
      </c>
      <c r="G1664" s="6">
        <f t="shared" si="31"/>
        <v>7621</v>
      </c>
    </row>
    <row r="1665" spans="1:8" hidden="1" x14ac:dyDescent="0.25">
      <c r="A1665" s="113">
        <v>44084</v>
      </c>
      <c r="B1665" s="10" t="s">
        <v>2652</v>
      </c>
      <c r="C1665" s="11" t="s">
        <v>169</v>
      </c>
      <c r="E1665" s="8">
        <v>24251</v>
      </c>
      <c r="G1665" s="6">
        <f t="shared" si="31"/>
        <v>24251</v>
      </c>
    </row>
    <row r="1666" spans="1:8" hidden="1" x14ac:dyDescent="0.25">
      <c r="A1666" s="113">
        <v>44084</v>
      </c>
      <c r="B1666" s="10" t="s">
        <v>2652</v>
      </c>
      <c r="C1666" s="11" t="s">
        <v>5681</v>
      </c>
      <c r="D1666" s="768" t="s">
        <v>8696</v>
      </c>
      <c r="E1666" s="8">
        <v>5800</v>
      </c>
      <c r="G1666" s="6">
        <f t="shared" si="31"/>
        <v>5800</v>
      </c>
    </row>
    <row r="1667" spans="1:8" hidden="1" x14ac:dyDescent="0.25">
      <c r="A1667" s="113">
        <v>44098</v>
      </c>
      <c r="B1667" s="10" t="s">
        <v>1400</v>
      </c>
      <c r="C1667" s="11" t="s">
        <v>164</v>
      </c>
      <c r="E1667" s="8">
        <v>62012</v>
      </c>
      <c r="G1667" s="6">
        <f t="shared" si="31"/>
        <v>62012</v>
      </c>
    </row>
    <row r="1668" spans="1:8" hidden="1" x14ac:dyDescent="0.25">
      <c r="A1668" s="113">
        <v>44102</v>
      </c>
      <c r="B1668" s="10" t="s">
        <v>2652</v>
      </c>
      <c r="C1668" s="11" t="s">
        <v>5681</v>
      </c>
      <c r="F1668" s="9">
        <v>55500</v>
      </c>
      <c r="G1668" s="6">
        <f t="shared" si="31"/>
        <v>-55500</v>
      </c>
      <c r="H1668" s="78" t="s">
        <v>6186</v>
      </c>
    </row>
    <row r="1669" spans="1:8" hidden="1" x14ac:dyDescent="0.25">
      <c r="A1669" s="113">
        <v>44102</v>
      </c>
      <c r="B1669" s="10" t="s">
        <v>5720</v>
      </c>
      <c r="C1669" s="11" t="s">
        <v>5681</v>
      </c>
      <c r="F1669" s="9">
        <v>44500</v>
      </c>
      <c r="G1669" s="6">
        <f t="shared" si="31"/>
        <v>-44500</v>
      </c>
      <c r="H1669" s="80"/>
    </row>
    <row r="1670" spans="1:8" hidden="1" x14ac:dyDescent="0.25">
      <c r="A1670" s="113">
        <v>44102</v>
      </c>
      <c r="B1670" s="10" t="s">
        <v>5811</v>
      </c>
      <c r="C1670" s="11" t="s">
        <v>164</v>
      </c>
      <c r="E1670" s="8">
        <v>22589</v>
      </c>
      <c r="G1670" s="6">
        <f t="shared" si="31"/>
        <v>22589</v>
      </c>
      <c r="H1670" s="7" t="s">
        <v>6192</v>
      </c>
    </row>
    <row r="1671" spans="1:8" hidden="1" x14ac:dyDescent="0.25">
      <c r="A1671" s="113">
        <v>44102</v>
      </c>
      <c r="B1671" s="10" t="s">
        <v>18</v>
      </c>
      <c r="C1671" s="11" t="s">
        <v>1803</v>
      </c>
      <c r="E1671" s="292">
        <v>26870</v>
      </c>
      <c r="G1671" s="6">
        <f t="shared" si="31"/>
        <v>26870</v>
      </c>
    </row>
    <row r="1672" spans="1:8" hidden="1" x14ac:dyDescent="0.25">
      <c r="A1672" s="113">
        <v>44102</v>
      </c>
      <c r="B1672" s="10" t="s">
        <v>1400</v>
      </c>
      <c r="C1672" s="11" t="s">
        <v>1803</v>
      </c>
      <c r="E1672" s="8">
        <v>20391</v>
      </c>
      <c r="G1672" s="6">
        <f t="shared" si="31"/>
        <v>20391</v>
      </c>
    </row>
    <row r="1673" spans="1:8" hidden="1" x14ac:dyDescent="0.25">
      <c r="A1673" s="113">
        <v>44102</v>
      </c>
      <c r="B1673" s="10" t="s">
        <v>18</v>
      </c>
      <c r="C1673" s="11" t="s">
        <v>1803</v>
      </c>
      <c r="E1673" s="8">
        <v>37980</v>
      </c>
      <c r="G1673" s="6">
        <f t="shared" si="31"/>
        <v>37980</v>
      </c>
    </row>
    <row r="1674" spans="1:8" hidden="1" x14ac:dyDescent="0.25">
      <c r="A1674" s="113">
        <v>44102</v>
      </c>
      <c r="B1674" s="10" t="s">
        <v>1400</v>
      </c>
      <c r="C1674" s="11" t="s">
        <v>1803</v>
      </c>
      <c r="E1674" s="8">
        <v>27725</v>
      </c>
      <c r="G1674" s="6">
        <f t="shared" si="31"/>
        <v>27725</v>
      </c>
    </row>
    <row r="1675" spans="1:8" hidden="1" x14ac:dyDescent="0.25">
      <c r="A1675" s="113">
        <v>44102</v>
      </c>
      <c r="B1675" s="10" t="s">
        <v>18</v>
      </c>
      <c r="C1675" s="11" t="s">
        <v>1803</v>
      </c>
      <c r="E1675" s="8">
        <v>1580</v>
      </c>
      <c r="G1675" s="6">
        <f t="shared" si="31"/>
        <v>1580</v>
      </c>
    </row>
    <row r="1676" spans="1:8" hidden="1" x14ac:dyDescent="0.25">
      <c r="A1676" s="113">
        <v>44102</v>
      </c>
      <c r="B1676" s="10" t="s">
        <v>2652</v>
      </c>
      <c r="C1676" s="11" t="s">
        <v>1803</v>
      </c>
      <c r="E1676" s="8">
        <v>13174</v>
      </c>
      <c r="G1676" s="6">
        <f t="shared" si="31"/>
        <v>13174</v>
      </c>
    </row>
    <row r="1677" spans="1:8" ht="16.5" hidden="1" thickBot="1" x14ac:dyDescent="0.3">
      <c r="A1677" s="113">
        <v>44102</v>
      </c>
      <c r="B1677" s="10" t="s">
        <v>18</v>
      </c>
      <c r="C1677" s="11" t="s">
        <v>1803</v>
      </c>
      <c r="E1677" s="293">
        <v>4150</v>
      </c>
      <c r="G1677" s="6">
        <f t="shared" si="31"/>
        <v>4150</v>
      </c>
    </row>
    <row r="1678" spans="1:8" hidden="1" x14ac:dyDescent="0.25">
      <c r="A1678" s="113">
        <v>44106</v>
      </c>
      <c r="B1678" s="10" t="s">
        <v>1400</v>
      </c>
      <c r="C1678" s="11" t="s">
        <v>166</v>
      </c>
      <c r="E1678" s="8">
        <v>498936</v>
      </c>
      <c r="G1678" s="6">
        <f t="shared" si="31"/>
        <v>498936</v>
      </c>
    </row>
    <row r="1679" spans="1:8" hidden="1" x14ac:dyDescent="0.25">
      <c r="A1679" s="113">
        <v>44106</v>
      </c>
      <c r="B1679" s="10" t="s">
        <v>2652</v>
      </c>
      <c r="C1679" s="11" t="s">
        <v>5681</v>
      </c>
      <c r="E1679" s="8">
        <v>6000</v>
      </c>
      <c r="G1679" s="6">
        <f t="shared" si="31"/>
        <v>6000</v>
      </c>
    </row>
    <row r="1680" spans="1:8" hidden="1" x14ac:dyDescent="0.25">
      <c r="A1680" s="113">
        <v>44111</v>
      </c>
      <c r="B1680" s="10" t="s">
        <v>2652</v>
      </c>
      <c r="C1680" s="11" t="s">
        <v>169</v>
      </c>
      <c r="E1680" s="8">
        <v>181857</v>
      </c>
      <c r="G1680" s="6">
        <f t="shared" si="31"/>
        <v>181857</v>
      </c>
    </row>
    <row r="1681" spans="1:8" hidden="1" x14ac:dyDescent="0.25">
      <c r="A1681" s="113">
        <v>44112</v>
      </c>
      <c r="B1681" s="10" t="s">
        <v>2652</v>
      </c>
      <c r="C1681" s="11" t="s">
        <v>169</v>
      </c>
      <c r="E1681" s="8">
        <v>21013</v>
      </c>
      <c r="G1681" s="6">
        <f t="shared" si="31"/>
        <v>21013</v>
      </c>
    </row>
    <row r="1682" spans="1:8" hidden="1" x14ac:dyDescent="0.25">
      <c r="A1682" s="113">
        <v>44113</v>
      </c>
      <c r="B1682" s="10" t="s">
        <v>2652</v>
      </c>
      <c r="C1682" s="11" t="s">
        <v>169</v>
      </c>
      <c r="E1682" s="8">
        <v>81419</v>
      </c>
      <c r="G1682" s="6">
        <f t="shared" si="31"/>
        <v>81419</v>
      </c>
    </row>
    <row r="1683" spans="1:8" hidden="1" x14ac:dyDescent="0.25">
      <c r="A1683" s="113">
        <v>44114</v>
      </c>
      <c r="B1683" s="10" t="s">
        <v>1400</v>
      </c>
      <c r="C1683" s="11" t="s">
        <v>5681</v>
      </c>
      <c r="D1683" s="768" t="s">
        <v>8366</v>
      </c>
      <c r="E1683" s="8">
        <v>39000</v>
      </c>
      <c r="G1683" s="6">
        <f t="shared" si="31"/>
        <v>39000</v>
      </c>
    </row>
    <row r="1684" spans="1:8" hidden="1" x14ac:dyDescent="0.25">
      <c r="A1684" s="113">
        <v>44117</v>
      </c>
      <c r="B1684" s="10" t="s">
        <v>1400</v>
      </c>
      <c r="C1684" s="11" t="s">
        <v>180</v>
      </c>
      <c r="E1684" s="8">
        <v>206380</v>
      </c>
      <c r="G1684" s="6">
        <f t="shared" si="31"/>
        <v>206380</v>
      </c>
    </row>
    <row r="1685" spans="1:8" hidden="1" x14ac:dyDescent="0.25">
      <c r="A1685" s="113">
        <v>44117</v>
      </c>
      <c r="B1685" s="10" t="s">
        <v>1400</v>
      </c>
      <c r="C1685" s="11" t="s">
        <v>180</v>
      </c>
      <c r="E1685" s="8">
        <v>46360</v>
      </c>
      <c r="G1685" s="6">
        <f t="shared" si="31"/>
        <v>46360</v>
      </c>
    </row>
    <row r="1686" spans="1:8" hidden="1" x14ac:dyDescent="0.25">
      <c r="A1686" s="113">
        <v>44117</v>
      </c>
      <c r="B1686" s="520" t="s">
        <v>4884</v>
      </c>
      <c r="C1686" s="13" t="s">
        <v>164</v>
      </c>
      <c r="D1686" s="766"/>
      <c r="E1686" s="22"/>
      <c r="F1686" s="280">
        <v>21264</v>
      </c>
      <c r="G1686" s="6">
        <f t="shared" si="31"/>
        <v>-21264</v>
      </c>
      <c r="H1686" s="78"/>
    </row>
    <row r="1687" spans="1:8" hidden="1" x14ac:dyDescent="0.25">
      <c r="A1687" s="113">
        <v>44117</v>
      </c>
      <c r="B1687" s="520" t="s">
        <v>1400</v>
      </c>
      <c r="C1687" s="54" t="s">
        <v>164</v>
      </c>
      <c r="D1687" s="777"/>
      <c r="E1687" s="281"/>
      <c r="F1687" s="280">
        <v>78736</v>
      </c>
      <c r="G1687" s="6">
        <f t="shared" si="31"/>
        <v>-78736</v>
      </c>
      <c r="H1687" s="80" t="s">
        <v>6260</v>
      </c>
    </row>
    <row r="1688" spans="1:8" hidden="1" x14ac:dyDescent="0.25">
      <c r="A1688" s="113">
        <v>44119</v>
      </c>
      <c r="B1688" s="520" t="s">
        <v>1400</v>
      </c>
      <c r="C1688" s="548" t="s">
        <v>166</v>
      </c>
      <c r="D1688" s="770"/>
      <c r="E1688" s="141"/>
      <c r="F1688" s="549">
        <v>300000</v>
      </c>
      <c r="G1688" s="6">
        <f t="shared" si="31"/>
        <v>-300000</v>
      </c>
      <c r="H1688" s="78" t="s">
        <v>6262</v>
      </c>
    </row>
    <row r="1689" spans="1:8" hidden="1" x14ac:dyDescent="0.25">
      <c r="A1689" s="113">
        <v>44119</v>
      </c>
      <c r="B1689" s="10" t="s">
        <v>2933</v>
      </c>
      <c r="C1689" s="11" t="s">
        <v>169</v>
      </c>
      <c r="F1689" s="295">
        <v>4688</v>
      </c>
      <c r="G1689" s="6">
        <f t="shared" si="31"/>
        <v>-4688</v>
      </c>
      <c r="H1689" s="81"/>
    </row>
    <row r="1690" spans="1:8" hidden="1" x14ac:dyDescent="0.25">
      <c r="A1690" s="113">
        <v>44119</v>
      </c>
      <c r="B1690" s="10" t="s">
        <v>1400</v>
      </c>
      <c r="C1690" s="11" t="s">
        <v>169</v>
      </c>
      <c r="F1690" s="9">
        <v>8500</v>
      </c>
      <c r="G1690" s="6">
        <f t="shared" si="31"/>
        <v>-8500</v>
      </c>
      <c r="H1690" s="82"/>
    </row>
    <row r="1691" spans="1:8" hidden="1" x14ac:dyDescent="0.25">
      <c r="A1691" s="113">
        <v>44119</v>
      </c>
      <c r="B1691" s="10" t="s">
        <v>5227</v>
      </c>
      <c r="C1691" s="11" t="s">
        <v>169</v>
      </c>
      <c r="F1691" s="9">
        <v>69388</v>
      </c>
      <c r="G1691" s="6">
        <f t="shared" si="31"/>
        <v>-69388</v>
      </c>
      <c r="H1691" s="82"/>
    </row>
    <row r="1692" spans="1:8" hidden="1" x14ac:dyDescent="0.25">
      <c r="A1692" s="113">
        <v>44119</v>
      </c>
      <c r="B1692" s="10" t="s">
        <v>5709</v>
      </c>
      <c r="C1692" s="11" t="s">
        <v>169</v>
      </c>
      <c r="F1692" s="9">
        <v>4526</v>
      </c>
      <c r="G1692" s="6">
        <f t="shared" si="31"/>
        <v>-4526</v>
      </c>
      <c r="H1692" s="82" t="s">
        <v>6262</v>
      </c>
    </row>
    <row r="1693" spans="1:8" hidden="1" x14ac:dyDescent="0.25">
      <c r="A1693" s="113">
        <v>44119</v>
      </c>
      <c r="B1693" s="10" t="s">
        <v>5720</v>
      </c>
      <c r="C1693" s="11" t="s">
        <v>169</v>
      </c>
      <c r="F1693" s="9">
        <v>5831</v>
      </c>
      <c r="G1693" s="6">
        <f t="shared" si="31"/>
        <v>-5831</v>
      </c>
      <c r="H1693" s="82"/>
    </row>
    <row r="1694" spans="1:8" hidden="1" x14ac:dyDescent="0.25">
      <c r="A1694" s="113">
        <v>44119</v>
      </c>
      <c r="B1694" s="10" t="s">
        <v>5811</v>
      </c>
      <c r="C1694" s="11" t="s">
        <v>169</v>
      </c>
      <c r="F1694" s="9">
        <v>32552</v>
      </c>
      <c r="G1694" s="6">
        <f t="shared" si="31"/>
        <v>-32552</v>
      </c>
      <c r="H1694" s="82"/>
    </row>
    <row r="1695" spans="1:8" ht="16.5" hidden="1" thickBot="1" x14ac:dyDescent="0.3">
      <c r="A1695" s="113">
        <v>44119</v>
      </c>
      <c r="B1695" s="10" t="s">
        <v>2652</v>
      </c>
      <c r="C1695" s="11" t="s">
        <v>169</v>
      </c>
      <c r="F1695" s="296">
        <v>24515</v>
      </c>
      <c r="G1695" s="6">
        <f t="shared" si="31"/>
        <v>-24515</v>
      </c>
      <c r="H1695" s="83"/>
    </row>
    <row r="1696" spans="1:8" ht="16.5" hidden="1" thickBot="1" x14ac:dyDescent="0.3">
      <c r="A1696" s="113">
        <v>44119</v>
      </c>
      <c r="B1696" s="10" t="s">
        <v>4721</v>
      </c>
      <c r="C1696" s="11" t="s">
        <v>1815</v>
      </c>
      <c r="F1696" s="9">
        <v>150000</v>
      </c>
      <c r="G1696" s="6">
        <f t="shared" si="31"/>
        <v>-150000</v>
      </c>
      <c r="H1696" s="87" t="s">
        <v>6262</v>
      </c>
    </row>
    <row r="1697" spans="1:8" hidden="1" x14ac:dyDescent="0.25">
      <c r="A1697" s="113">
        <v>44121</v>
      </c>
      <c r="B1697" s="10" t="s">
        <v>1400</v>
      </c>
      <c r="C1697" s="11" t="s">
        <v>5681</v>
      </c>
      <c r="D1697" s="768" t="s">
        <v>8588</v>
      </c>
      <c r="E1697" s="8">
        <v>3000</v>
      </c>
      <c r="G1697" s="6">
        <f t="shared" si="31"/>
        <v>3000</v>
      </c>
    </row>
    <row r="1698" spans="1:8" hidden="1" x14ac:dyDescent="0.25">
      <c r="A1698" s="113">
        <v>44123</v>
      </c>
      <c r="B1698" s="10" t="s">
        <v>1400</v>
      </c>
      <c r="C1698" s="11" t="s">
        <v>166</v>
      </c>
      <c r="E1698" s="8">
        <v>29610</v>
      </c>
      <c r="G1698" s="6">
        <f t="shared" si="31"/>
        <v>29610</v>
      </c>
    </row>
    <row r="1699" spans="1:8" hidden="1" x14ac:dyDescent="0.25">
      <c r="A1699" s="113">
        <v>44123</v>
      </c>
      <c r="B1699" s="10" t="s">
        <v>1400</v>
      </c>
      <c r="C1699" s="11" t="s">
        <v>166</v>
      </c>
      <c r="E1699" s="8">
        <v>3000</v>
      </c>
      <c r="G1699" s="6">
        <f t="shared" si="31"/>
        <v>3000</v>
      </c>
    </row>
    <row r="1700" spans="1:8" hidden="1" x14ac:dyDescent="0.25">
      <c r="A1700" s="113">
        <v>44123</v>
      </c>
      <c r="B1700" s="10" t="s">
        <v>1400</v>
      </c>
      <c r="C1700" s="11" t="s">
        <v>166</v>
      </c>
      <c r="E1700" s="8">
        <v>2125</v>
      </c>
      <c r="G1700" s="6">
        <f t="shared" si="31"/>
        <v>2125</v>
      </c>
    </row>
    <row r="1701" spans="1:8" hidden="1" x14ac:dyDescent="0.25">
      <c r="A1701" s="113">
        <v>44123</v>
      </c>
      <c r="B1701" s="10" t="s">
        <v>2933</v>
      </c>
      <c r="C1701" s="11" t="s">
        <v>166</v>
      </c>
      <c r="E1701" s="8">
        <v>10320</v>
      </c>
      <c r="G1701" s="6">
        <f t="shared" si="31"/>
        <v>10320</v>
      </c>
    </row>
    <row r="1702" spans="1:8" hidden="1" x14ac:dyDescent="0.25">
      <c r="A1702" s="113">
        <v>44124</v>
      </c>
      <c r="B1702" s="10" t="s">
        <v>1400</v>
      </c>
      <c r="C1702" s="11" t="s">
        <v>166</v>
      </c>
      <c r="E1702" s="8">
        <v>18510</v>
      </c>
      <c r="G1702" s="6">
        <f t="shared" si="31"/>
        <v>18510</v>
      </c>
    </row>
    <row r="1703" spans="1:8" hidden="1" x14ac:dyDescent="0.25">
      <c r="A1703" s="113">
        <v>44124</v>
      </c>
      <c r="B1703" s="10" t="s">
        <v>1400</v>
      </c>
      <c r="C1703" s="11" t="s">
        <v>166</v>
      </c>
      <c r="E1703" s="8">
        <v>107880</v>
      </c>
      <c r="G1703" s="6">
        <f t="shared" si="31"/>
        <v>107880</v>
      </c>
    </row>
    <row r="1704" spans="1:8" hidden="1" x14ac:dyDescent="0.25">
      <c r="A1704" s="113">
        <v>44113</v>
      </c>
      <c r="B1704" s="10" t="s">
        <v>1400</v>
      </c>
      <c r="C1704" s="11" t="s">
        <v>164</v>
      </c>
      <c r="E1704" s="8">
        <v>18478</v>
      </c>
      <c r="G1704" s="6">
        <f t="shared" si="31"/>
        <v>18478</v>
      </c>
    </row>
    <row r="1705" spans="1:8" hidden="1" x14ac:dyDescent="0.25">
      <c r="A1705" s="113">
        <v>44126</v>
      </c>
      <c r="B1705" s="10" t="s">
        <v>5811</v>
      </c>
      <c r="C1705" s="11" t="s">
        <v>164</v>
      </c>
      <c r="E1705" s="8">
        <v>6758</v>
      </c>
      <c r="G1705" s="6">
        <f t="shared" si="31"/>
        <v>6758</v>
      </c>
    </row>
    <row r="1706" spans="1:8" hidden="1" x14ac:dyDescent="0.25">
      <c r="A1706" s="113">
        <v>44128</v>
      </c>
      <c r="B1706" s="10" t="s">
        <v>1400</v>
      </c>
      <c r="C1706" s="11" t="s">
        <v>164</v>
      </c>
      <c r="E1706" s="8">
        <v>2449</v>
      </c>
      <c r="G1706" s="6">
        <f t="shared" si="31"/>
        <v>2449</v>
      </c>
    </row>
    <row r="1707" spans="1:8" hidden="1" x14ac:dyDescent="0.25">
      <c r="A1707" s="113">
        <v>44105</v>
      </c>
      <c r="B1707" s="10" t="s">
        <v>18</v>
      </c>
      <c r="C1707" s="11" t="s">
        <v>1803</v>
      </c>
      <c r="E1707" s="8">
        <v>6189</v>
      </c>
      <c r="G1707" s="6">
        <f t="shared" si="31"/>
        <v>6189</v>
      </c>
    </row>
    <row r="1708" spans="1:8" hidden="1" x14ac:dyDescent="0.25">
      <c r="A1708" s="113">
        <v>44112</v>
      </c>
      <c r="B1708" s="10" t="s">
        <v>18</v>
      </c>
      <c r="C1708" s="11" t="s">
        <v>1803</v>
      </c>
      <c r="E1708" s="8">
        <v>1830</v>
      </c>
      <c r="G1708" s="6">
        <f t="shared" si="31"/>
        <v>1830</v>
      </c>
    </row>
    <row r="1709" spans="1:8" hidden="1" x14ac:dyDescent="0.25">
      <c r="A1709" s="113">
        <v>44127</v>
      </c>
      <c r="B1709" s="10" t="s">
        <v>1400</v>
      </c>
      <c r="C1709" s="11" t="s">
        <v>166</v>
      </c>
      <c r="E1709" s="8">
        <v>21105</v>
      </c>
      <c r="G1709" s="6">
        <f t="shared" si="31"/>
        <v>21105</v>
      </c>
    </row>
    <row r="1710" spans="1:8" hidden="1" x14ac:dyDescent="0.25">
      <c r="A1710" s="113">
        <v>44133</v>
      </c>
      <c r="B1710" s="222" t="s">
        <v>6248</v>
      </c>
      <c r="C1710" s="11" t="s">
        <v>5681</v>
      </c>
      <c r="E1710" s="8">
        <v>58000</v>
      </c>
      <c r="G1710" s="6">
        <f t="shared" si="31"/>
        <v>58000</v>
      </c>
    </row>
    <row r="1711" spans="1:8" hidden="1" x14ac:dyDescent="0.25">
      <c r="A1711" s="113">
        <v>44138</v>
      </c>
      <c r="B1711" s="10" t="s">
        <v>1400</v>
      </c>
      <c r="C1711" s="11" t="s">
        <v>5681</v>
      </c>
      <c r="F1711" s="9">
        <v>33000</v>
      </c>
      <c r="G1711" s="6">
        <f t="shared" si="31"/>
        <v>-33000</v>
      </c>
      <c r="H1711" s="78"/>
    </row>
    <row r="1712" spans="1:8" hidden="1" x14ac:dyDescent="0.25">
      <c r="A1712" s="113">
        <v>44138</v>
      </c>
      <c r="B1712" s="10" t="s">
        <v>1400</v>
      </c>
      <c r="C1712" s="11" t="s">
        <v>5681</v>
      </c>
      <c r="F1712" s="9">
        <v>3000</v>
      </c>
      <c r="G1712" s="6">
        <f t="shared" si="31"/>
        <v>-3000</v>
      </c>
      <c r="H1712" s="79" t="s">
        <v>6317</v>
      </c>
    </row>
    <row r="1713" spans="1:8" hidden="1" x14ac:dyDescent="0.25">
      <c r="A1713" s="113">
        <v>44138</v>
      </c>
      <c r="B1713" s="10" t="s">
        <v>2652</v>
      </c>
      <c r="C1713" s="11" t="s">
        <v>5681</v>
      </c>
      <c r="F1713" s="9">
        <v>6000</v>
      </c>
      <c r="G1713" s="6">
        <f t="shared" si="31"/>
        <v>-6000</v>
      </c>
      <c r="H1713" s="79"/>
    </row>
    <row r="1714" spans="1:8" hidden="1" x14ac:dyDescent="0.25">
      <c r="A1714" s="113">
        <v>44138</v>
      </c>
      <c r="B1714" s="10" t="s">
        <v>6248</v>
      </c>
      <c r="C1714" s="11" t="s">
        <v>5681</v>
      </c>
      <c r="F1714" s="9">
        <v>58000</v>
      </c>
      <c r="G1714" s="6">
        <f t="shared" si="31"/>
        <v>-58000</v>
      </c>
      <c r="H1714" s="80"/>
    </row>
    <row r="1715" spans="1:8" hidden="1" x14ac:dyDescent="0.25">
      <c r="A1715" s="113">
        <v>44140</v>
      </c>
      <c r="B1715" s="10" t="s">
        <v>1400</v>
      </c>
      <c r="C1715" s="11" t="s">
        <v>164</v>
      </c>
      <c r="E1715" s="8">
        <v>21108</v>
      </c>
      <c r="G1715" s="6">
        <f t="shared" si="31"/>
        <v>21108</v>
      </c>
    </row>
    <row r="1716" spans="1:8" hidden="1" x14ac:dyDescent="0.25">
      <c r="A1716" s="113">
        <v>44140</v>
      </c>
      <c r="B1716" s="10" t="s">
        <v>6248</v>
      </c>
      <c r="C1716" s="11" t="s">
        <v>5681</v>
      </c>
      <c r="D1716" s="768" t="s">
        <v>8738</v>
      </c>
      <c r="E1716" s="8">
        <v>6600</v>
      </c>
      <c r="G1716" s="6">
        <f t="shared" si="31"/>
        <v>6600</v>
      </c>
    </row>
    <row r="1717" spans="1:8" hidden="1" x14ac:dyDescent="0.25">
      <c r="A1717" s="113">
        <v>44141</v>
      </c>
      <c r="B1717" s="10" t="s">
        <v>1400</v>
      </c>
      <c r="C1717" s="11" t="s">
        <v>166</v>
      </c>
      <c r="E1717" s="8">
        <v>13500</v>
      </c>
      <c r="G1717" s="6">
        <f t="shared" si="31"/>
        <v>13500</v>
      </c>
    </row>
    <row r="1718" spans="1:8" hidden="1" x14ac:dyDescent="0.25">
      <c r="A1718" s="113">
        <v>44141</v>
      </c>
      <c r="B1718" s="10" t="s">
        <v>1400</v>
      </c>
      <c r="C1718" s="11" t="s">
        <v>166</v>
      </c>
      <c r="E1718" s="8">
        <v>23215</v>
      </c>
      <c r="G1718" s="6">
        <f t="shared" si="31"/>
        <v>23215</v>
      </c>
    </row>
    <row r="1719" spans="1:8" hidden="1" x14ac:dyDescent="0.25">
      <c r="A1719" s="113">
        <v>44141</v>
      </c>
      <c r="B1719" s="10" t="s">
        <v>2652</v>
      </c>
      <c r="C1719" s="11" t="s">
        <v>166</v>
      </c>
      <c r="E1719" s="8">
        <v>2700</v>
      </c>
      <c r="G1719" s="6">
        <f t="shared" si="31"/>
        <v>2700</v>
      </c>
    </row>
    <row r="1720" spans="1:8" hidden="1" x14ac:dyDescent="0.25">
      <c r="A1720" s="113">
        <v>44142</v>
      </c>
      <c r="B1720" s="10" t="s">
        <v>2652</v>
      </c>
      <c r="C1720" s="11" t="s">
        <v>169</v>
      </c>
      <c r="E1720" s="8">
        <v>178729</v>
      </c>
      <c r="G1720" s="6">
        <f t="shared" si="31"/>
        <v>178729</v>
      </c>
    </row>
    <row r="1721" spans="1:8" hidden="1" x14ac:dyDescent="0.25">
      <c r="A1721" s="113">
        <v>44142</v>
      </c>
      <c r="B1721" s="10" t="s">
        <v>2652</v>
      </c>
      <c r="C1721" s="11" t="s">
        <v>169</v>
      </c>
      <c r="E1721" s="8">
        <v>53406</v>
      </c>
      <c r="G1721" s="6">
        <f t="shared" si="31"/>
        <v>53406</v>
      </c>
    </row>
    <row r="1722" spans="1:8" hidden="1" x14ac:dyDescent="0.25">
      <c r="A1722" s="113">
        <v>44142</v>
      </c>
      <c r="B1722" s="10" t="s">
        <v>1400</v>
      </c>
      <c r="C1722" s="11" t="s">
        <v>164</v>
      </c>
      <c r="E1722" s="8">
        <v>5338</v>
      </c>
      <c r="G1722" s="6">
        <f t="shared" si="31"/>
        <v>5338</v>
      </c>
    </row>
    <row r="1723" spans="1:8" hidden="1" x14ac:dyDescent="0.25">
      <c r="A1723" s="113">
        <v>44142</v>
      </c>
      <c r="B1723" s="10" t="s">
        <v>1400</v>
      </c>
      <c r="C1723" s="11" t="s">
        <v>166</v>
      </c>
      <c r="E1723" s="8">
        <v>6018</v>
      </c>
      <c r="G1723" s="6">
        <f t="shared" si="31"/>
        <v>6018</v>
      </c>
    </row>
    <row r="1724" spans="1:8" hidden="1" x14ac:dyDescent="0.25">
      <c r="A1724" s="113">
        <v>44142</v>
      </c>
      <c r="B1724" s="10" t="s">
        <v>1400</v>
      </c>
      <c r="C1724" s="11" t="s">
        <v>166</v>
      </c>
      <c r="E1724" s="8">
        <v>61600</v>
      </c>
      <c r="G1724" s="6">
        <f t="shared" si="31"/>
        <v>61600</v>
      </c>
    </row>
    <row r="1725" spans="1:8" hidden="1" x14ac:dyDescent="0.25">
      <c r="A1725" s="113">
        <v>44142</v>
      </c>
      <c r="B1725" s="10" t="s">
        <v>2652</v>
      </c>
      <c r="C1725" s="11" t="s">
        <v>169</v>
      </c>
      <c r="E1725" s="8">
        <v>63500</v>
      </c>
      <c r="G1725" s="6">
        <f t="shared" si="31"/>
        <v>63500</v>
      </c>
    </row>
    <row r="1726" spans="1:8" hidden="1" x14ac:dyDescent="0.25">
      <c r="A1726" s="113">
        <v>44144</v>
      </c>
      <c r="B1726" s="10" t="s">
        <v>2652</v>
      </c>
      <c r="C1726" s="11" t="s">
        <v>169</v>
      </c>
      <c r="E1726" s="8">
        <v>128159</v>
      </c>
      <c r="G1726" s="6">
        <f t="shared" si="31"/>
        <v>128159</v>
      </c>
    </row>
    <row r="1727" spans="1:8" hidden="1" x14ac:dyDescent="0.25">
      <c r="A1727" s="113">
        <v>44145</v>
      </c>
      <c r="B1727" s="10" t="s">
        <v>2652</v>
      </c>
      <c r="C1727" s="11" t="s">
        <v>169</v>
      </c>
      <c r="E1727" s="8">
        <v>24467</v>
      </c>
      <c r="G1727" s="6">
        <f t="shared" si="31"/>
        <v>24467</v>
      </c>
    </row>
    <row r="1728" spans="1:8" hidden="1" x14ac:dyDescent="0.25">
      <c r="A1728" s="113">
        <v>44147</v>
      </c>
      <c r="B1728" s="10" t="s">
        <v>2652</v>
      </c>
      <c r="C1728" s="11" t="s">
        <v>169</v>
      </c>
      <c r="E1728" s="8">
        <v>15066</v>
      </c>
      <c r="G1728" s="6">
        <f t="shared" si="31"/>
        <v>15066</v>
      </c>
    </row>
    <row r="1729" spans="1:8" hidden="1" x14ac:dyDescent="0.25">
      <c r="A1729" s="113">
        <v>44146</v>
      </c>
      <c r="B1729" s="10" t="s">
        <v>2652</v>
      </c>
      <c r="C1729" s="11" t="s">
        <v>169</v>
      </c>
      <c r="E1729" s="8">
        <v>73222</v>
      </c>
      <c r="G1729" s="6">
        <f t="shared" si="31"/>
        <v>73222</v>
      </c>
    </row>
    <row r="1730" spans="1:8" hidden="1" x14ac:dyDescent="0.25">
      <c r="A1730" s="113">
        <v>44147</v>
      </c>
      <c r="B1730" s="10" t="s">
        <v>2652</v>
      </c>
      <c r="C1730" s="11" t="s">
        <v>169</v>
      </c>
      <c r="E1730" s="8">
        <v>28525</v>
      </c>
      <c r="G1730" s="6">
        <f t="shared" si="31"/>
        <v>28525</v>
      </c>
    </row>
    <row r="1731" spans="1:8" hidden="1" x14ac:dyDescent="0.25">
      <c r="A1731" s="113">
        <v>44149</v>
      </c>
      <c r="B1731" s="10" t="s">
        <v>2652</v>
      </c>
      <c r="C1731" s="11" t="s">
        <v>169</v>
      </c>
      <c r="E1731" s="8">
        <v>72525</v>
      </c>
      <c r="G1731" s="6">
        <f t="shared" si="31"/>
        <v>72525</v>
      </c>
    </row>
    <row r="1732" spans="1:8" hidden="1" x14ac:dyDescent="0.25">
      <c r="A1732" s="113">
        <v>44158</v>
      </c>
      <c r="B1732" s="10" t="s">
        <v>1400</v>
      </c>
      <c r="C1732" s="11" t="s">
        <v>1803</v>
      </c>
      <c r="F1732" s="9">
        <v>130635</v>
      </c>
      <c r="G1732" s="6">
        <f t="shared" si="31"/>
        <v>-130635</v>
      </c>
      <c r="H1732" s="31" t="s">
        <v>6367</v>
      </c>
    </row>
    <row r="1733" spans="1:8" hidden="1" x14ac:dyDescent="0.25">
      <c r="A1733" s="113">
        <v>44158</v>
      </c>
      <c r="B1733" s="10" t="s">
        <v>2652</v>
      </c>
      <c r="C1733" s="11" t="s">
        <v>166</v>
      </c>
      <c r="E1733" s="8">
        <v>4800</v>
      </c>
      <c r="G1733" s="6">
        <f t="shared" si="31"/>
        <v>4800</v>
      </c>
    </row>
    <row r="1734" spans="1:8" hidden="1" x14ac:dyDescent="0.25">
      <c r="A1734" s="113">
        <v>44158</v>
      </c>
      <c r="B1734" s="10" t="s">
        <v>2652</v>
      </c>
      <c r="C1734" s="11" t="s">
        <v>166</v>
      </c>
      <c r="E1734" s="8">
        <v>4800</v>
      </c>
      <c r="G1734" s="6">
        <f t="shared" si="31"/>
        <v>4800</v>
      </c>
    </row>
    <row r="1735" spans="1:8" hidden="1" x14ac:dyDescent="0.25">
      <c r="A1735" s="113">
        <v>44158</v>
      </c>
      <c r="B1735" s="10" t="s">
        <v>2933</v>
      </c>
      <c r="C1735" s="11" t="s">
        <v>166</v>
      </c>
      <c r="E1735" s="8">
        <v>10600</v>
      </c>
      <c r="G1735" s="6">
        <f t="shared" si="31"/>
        <v>10600</v>
      </c>
    </row>
    <row r="1736" spans="1:8" hidden="1" x14ac:dyDescent="0.25">
      <c r="A1736" s="113">
        <v>44158</v>
      </c>
      <c r="B1736" s="10" t="s">
        <v>1400</v>
      </c>
      <c r="C1736" s="11" t="s">
        <v>166</v>
      </c>
      <c r="F1736" s="579">
        <v>210450</v>
      </c>
      <c r="G1736" s="580">
        <f t="shared" si="31"/>
        <v>-210450</v>
      </c>
      <c r="H1736" s="581" t="s">
        <v>6368</v>
      </c>
    </row>
    <row r="1737" spans="1:8" hidden="1" x14ac:dyDescent="0.25">
      <c r="A1737" s="113">
        <v>44158</v>
      </c>
      <c r="B1737" s="10" t="s">
        <v>1400</v>
      </c>
      <c r="C1737" s="11" t="s">
        <v>180</v>
      </c>
      <c r="F1737" s="9">
        <v>252500</v>
      </c>
      <c r="G1737" s="274">
        <f t="shared" si="31"/>
        <v>-252500</v>
      </c>
      <c r="H1737" s="31" t="s">
        <v>6369</v>
      </c>
    </row>
    <row r="1738" spans="1:8" hidden="1" x14ac:dyDescent="0.25">
      <c r="A1738" s="113">
        <v>44158</v>
      </c>
      <c r="B1738" s="10" t="s">
        <v>1400</v>
      </c>
      <c r="C1738" s="11" t="s">
        <v>180</v>
      </c>
      <c r="F1738" s="9">
        <v>240</v>
      </c>
      <c r="G1738" s="6">
        <f t="shared" si="31"/>
        <v>-240</v>
      </c>
      <c r="H1738" s="7" t="s">
        <v>3918</v>
      </c>
    </row>
    <row r="1739" spans="1:8" hidden="1" x14ac:dyDescent="0.25">
      <c r="A1739" s="113">
        <v>44142</v>
      </c>
      <c r="B1739" s="10" t="s">
        <v>1400</v>
      </c>
      <c r="C1739" s="11" t="s">
        <v>164</v>
      </c>
      <c r="E1739" s="8">
        <v>6680</v>
      </c>
      <c r="G1739" s="6">
        <f t="shared" si="31"/>
        <v>6680</v>
      </c>
    </row>
    <row r="1740" spans="1:8" hidden="1" x14ac:dyDescent="0.25">
      <c r="A1740" s="113">
        <v>44160</v>
      </c>
      <c r="B1740" s="10" t="s">
        <v>1400</v>
      </c>
      <c r="C1740" s="11" t="s">
        <v>1803</v>
      </c>
      <c r="F1740" s="9">
        <v>100000</v>
      </c>
      <c r="G1740" s="6">
        <f t="shared" si="31"/>
        <v>-100000</v>
      </c>
      <c r="H1740" s="78"/>
    </row>
    <row r="1741" spans="1:8" hidden="1" x14ac:dyDescent="0.25">
      <c r="A1741" s="113">
        <v>44160</v>
      </c>
      <c r="B1741" s="10" t="s">
        <v>2652</v>
      </c>
      <c r="C1741" s="11" t="s">
        <v>1803</v>
      </c>
      <c r="F1741" s="9">
        <v>100000</v>
      </c>
      <c r="G1741" s="6">
        <f t="shared" si="31"/>
        <v>-100000</v>
      </c>
      <c r="H1741" s="79" t="s">
        <v>6372</v>
      </c>
    </row>
    <row r="1742" spans="1:8" hidden="1" x14ac:dyDescent="0.25">
      <c r="A1742" s="113">
        <v>44160</v>
      </c>
      <c r="B1742" s="10" t="s">
        <v>6103</v>
      </c>
      <c r="C1742" s="11" t="s">
        <v>1803</v>
      </c>
      <c r="F1742" s="9">
        <v>100000</v>
      </c>
      <c r="G1742" s="6">
        <f t="shared" si="31"/>
        <v>-100000</v>
      </c>
      <c r="H1742" s="80"/>
    </row>
    <row r="1743" spans="1:8" hidden="1" x14ac:dyDescent="0.25">
      <c r="A1743" s="113">
        <v>44121</v>
      </c>
      <c r="B1743" s="10" t="s">
        <v>1400</v>
      </c>
      <c r="C1743" s="11" t="s">
        <v>1803</v>
      </c>
      <c r="E1743" s="8">
        <v>7937</v>
      </c>
      <c r="G1743" s="6">
        <f t="shared" si="31"/>
        <v>7937</v>
      </c>
    </row>
    <row r="1744" spans="1:8" hidden="1" x14ac:dyDescent="0.25">
      <c r="A1744" s="113">
        <v>44141</v>
      </c>
      <c r="B1744" s="10" t="s">
        <v>1400</v>
      </c>
      <c r="C1744" s="11" t="s">
        <v>1803</v>
      </c>
      <c r="E1744" s="8">
        <v>11574</v>
      </c>
      <c r="G1744" s="6">
        <f t="shared" si="31"/>
        <v>11574</v>
      </c>
    </row>
    <row r="1745" spans="1:8" hidden="1" x14ac:dyDescent="0.25">
      <c r="A1745" s="113">
        <v>44147</v>
      </c>
      <c r="B1745" s="10" t="s">
        <v>1400</v>
      </c>
      <c r="C1745" s="11" t="s">
        <v>1803</v>
      </c>
      <c r="E1745" s="8">
        <v>7257</v>
      </c>
      <c r="G1745" s="6">
        <f t="shared" si="31"/>
        <v>7257</v>
      </c>
    </row>
    <row r="1746" spans="1:8" hidden="1" x14ac:dyDescent="0.25">
      <c r="A1746" s="113">
        <v>44159</v>
      </c>
      <c r="B1746" s="10" t="s">
        <v>1400</v>
      </c>
      <c r="C1746" s="11" t="s">
        <v>1803</v>
      </c>
      <c r="E1746" s="8">
        <v>41196</v>
      </c>
      <c r="G1746" s="6">
        <f t="shared" si="31"/>
        <v>41196</v>
      </c>
    </row>
    <row r="1747" spans="1:8" hidden="1" x14ac:dyDescent="0.25">
      <c r="A1747" s="113">
        <v>44159</v>
      </c>
      <c r="B1747" s="10" t="s">
        <v>5811</v>
      </c>
      <c r="C1747" s="11" t="s">
        <v>164</v>
      </c>
      <c r="F1747" s="9">
        <v>65657</v>
      </c>
      <c r="G1747" s="6">
        <f t="shared" si="31"/>
        <v>-65657</v>
      </c>
      <c r="H1747" s="78"/>
    </row>
    <row r="1748" spans="1:8" hidden="1" x14ac:dyDescent="0.25">
      <c r="A1748" s="113">
        <v>44159</v>
      </c>
      <c r="B1748" s="10" t="s">
        <v>1400</v>
      </c>
      <c r="C1748" s="11" t="s">
        <v>164</v>
      </c>
      <c r="F1748" s="9">
        <v>4343</v>
      </c>
      <c r="G1748" s="6">
        <f t="shared" si="31"/>
        <v>-4343</v>
      </c>
      <c r="H1748" s="31" t="s">
        <v>6373</v>
      </c>
    </row>
    <row r="1749" spans="1:8" hidden="1" x14ac:dyDescent="0.25">
      <c r="A1749" s="113">
        <v>44165</v>
      </c>
      <c r="B1749" s="10" t="s">
        <v>2652</v>
      </c>
      <c r="C1749" s="11" t="s">
        <v>169</v>
      </c>
      <c r="E1749" s="8">
        <v>16939</v>
      </c>
      <c r="G1749" s="6">
        <f t="shared" si="31"/>
        <v>16939</v>
      </c>
    </row>
    <row r="1750" spans="1:8" hidden="1" x14ac:dyDescent="0.25">
      <c r="A1750" s="113">
        <v>44165</v>
      </c>
      <c r="B1750" s="10" t="s">
        <v>2652</v>
      </c>
      <c r="C1750" s="11" t="s">
        <v>164</v>
      </c>
      <c r="E1750" s="8">
        <v>813</v>
      </c>
      <c r="G1750" s="6">
        <f t="shared" si="31"/>
        <v>813</v>
      </c>
    </row>
    <row r="1751" spans="1:8" hidden="1" x14ac:dyDescent="0.25">
      <c r="A1751" s="113">
        <v>44162</v>
      </c>
      <c r="B1751" s="10" t="s">
        <v>2933</v>
      </c>
      <c r="C1751" s="11" t="s">
        <v>5681</v>
      </c>
      <c r="D1751" s="768" t="s">
        <v>8739</v>
      </c>
      <c r="E1751" s="8">
        <v>25500</v>
      </c>
      <c r="G1751" s="6">
        <f t="shared" si="31"/>
        <v>25500</v>
      </c>
    </row>
    <row r="1752" spans="1:8" hidden="1" x14ac:dyDescent="0.25">
      <c r="A1752" s="113">
        <v>44174</v>
      </c>
      <c r="B1752" s="10" t="s">
        <v>2933</v>
      </c>
      <c r="C1752" s="11" t="s">
        <v>161</v>
      </c>
      <c r="E1752" s="8">
        <v>21337</v>
      </c>
      <c r="G1752" s="6">
        <f t="shared" si="31"/>
        <v>21337</v>
      </c>
    </row>
    <row r="1753" spans="1:8" hidden="1" x14ac:dyDescent="0.25">
      <c r="A1753" s="113">
        <v>44176</v>
      </c>
      <c r="B1753" s="10" t="s">
        <v>1400</v>
      </c>
      <c r="C1753" s="11" t="s">
        <v>166</v>
      </c>
      <c r="F1753" s="9">
        <v>178692</v>
      </c>
      <c r="G1753" s="6">
        <f t="shared" si="31"/>
        <v>-178692</v>
      </c>
      <c r="H1753" s="31" t="s">
        <v>6416</v>
      </c>
    </row>
    <row r="1754" spans="1:8" hidden="1" x14ac:dyDescent="0.25">
      <c r="A1754" s="113">
        <v>44176</v>
      </c>
      <c r="B1754" s="10" t="s">
        <v>2652</v>
      </c>
      <c r="C1754" s="11" t="s">
        <v>180</v>
      </c>
      <c r="E1754" s="8">
        <v>92250</v>
      </c>
      <c r="G1754" s="6">
        <f t="shared" si="31"/>
        <v>92250</v>
      </c>
    </row>
    <row r="1755" spans="1:8" hidden="1" x14ac:dyDescent="0.25">
      <c r="A1755" s="113">
        <v>44176</v>
      </c>
      <c r="B1755" s="10" t="s">
        <v>2652</v>
      </c>
      <c r="C1755" s="11" t="s">
        <v>180</v>
      </c>
      <c r="E1755" s="8">
        <v>36360</v>
      </c>
      <c r="G1755" s="6">
        <f t="shared" si="31"/>
        <v>36360</v>
      </c>
    </row>
    <row r="1756" spans="1:8" hidden="1" x14ac:dyDescent="0.25">
      <c r="A1756" s="113">
        <v>44177</v>
      </c>
      <c r="B1756" s="10" t="s">
        <v>2652</v>
      </c>
      <c r="C1756" s="11" t="s">
        <v>169</v>
      </c>
      <c r="F1756" s="9">
        <v>100000</v>
      </c>
      <c r="G1756" s="6">
        <f t="shared" si="31"/>
        <v>-100000</v>
      </c>
      <c r="H1756" s="31" t="s">
        <v>6417</v>
      </c>
    </row>
    <row r="1757" spans="1:8" hidden="1" x14ac:dyDescent="0.25">
      <c r="A1757" s="113">
        <v>44176</v>
      </c>
      <c r="B1757" s="10" t="s">
        <v>1400</v>
      </c>
      <c r="C1757" s="11" t="s">
        <v>5681</v>
      </c>
      <c r="D1757" s="768" t="s">
        <v>8807</v>
      </c>
      <c r="E1757" s="8">
        <v>19200</v>
      </c>
      <c r="G1757" s="6">
        <f t="shared" si="31"/>
        <v>19200</v>
      </c>
    </row>
    <row r="1758" spans="1:8" hidden="1" x14ac:dyDescent="0.25">
      <c r="A1758" s="113">
        <v>44180</v>
      </c>
      <c r="B1758" s="10" t="s">
        <v>2652</v>
      </c>
      <c r="C1758" s="11" t="s">
        <v>169</v>
      </c>
      <c r="E1758" s="8">
        <v>36067</v>
      </c>
      <c r="G1758" s="6">
        <f t="shared" si="31"/>
        <v>36067</v>
      </c>
    </row>
    <row r="1759" spans="1:8" hidden="1" x14ac:dyDescent="0.25">
      <c r="A1759" s="113">
        <v>44187</v>
      </c>
      <c r="B1759" s="10" t="s">
        <v>2933</v>
      </c>
      <c r="C1759" s="11" t="s">
        <v>164</v>
      </c>
      <c r="E1759" s="8">
        <v>3932</v>
      </c>
      <c r="G1759" s="6">
        <f t="shared" si="31"/>
        <v>3932</v>
      </c>
    </row>
    <row r="1760" spans="1:8" hidden="1" x14ac:dyDescent="0.25">
      <c r="A1760" s="113">
        <v>44167</v>
      </c>
      <c r="B1760" s="10" t="s">
        <v>1400</v>
      </c>
      <c r="C1760" s="11" t="s">
        <v>164</v>
      </c>
      <c r="E1760" s="8">
        <v>12568</v>
      </c>
      <c r="G1760" s="6">
        <f t="shared" si="31"/>
        <v>12568</v>
      </c>
    </row>
    <row r="1761" spans="1:8" hidden="1" x14ac:dyDescent="0.25">
      <c r="A1761" s="113">
        <v>44169</v>
      </c>
      <c r="B1761" s="10" t="s">
        <v>1400</v>
      </c>
      <c r="C1761" s="11" t="s">
        <v>164</v>
      </c>
      <c r="E1761" s="8">
        <v>3920</v>
      </c>
      <c r="G1761" s="6">
        <f t="shared" si="31"/>
        <v>3920</v>
      </c>
    </row>
    <row r="1762" spans="1:8" hidden="1" x14ac:dyDescent="0.25">
      <c r="A1762" s="113">
        <v>44145</v>
      </c>
      <c r="B1762" s="10" t="s">
        <v>1400</v>
      </c>
      <c r="C1762" s="11" t="s">
        <v>1815</v>
      </c>
      <c r="E1762" s="8">
        <v>42435</v>
      </c>
      <c r="G1762" s="6">
        <f t="shared" si="31"/>
        <v>42435</v>
      </c>
    </row>
    <row r="1763" spans="1:8" hidden="1" x14ac:dyDescent="0.25">
      <c r="A1763" s="113">
        <v>44182</v>
      </c>
      <c r="B1763" s="10" t="s">
        <v>1400</v>
      </c>
      <c r="C1763" s="11" t="s">
        <v>1815</v>
      </c>
      <c r="E1763" s="8">
        <v>7671</v>
      </c>
      <c r="G1763" s="6">
        <f t="shared" si="31"/>
        <v>7671</v>
      </c>
    </row>
    <row r="1764" spans="1:8" hidden="1" x14ac:dyDescent="0.25">
      <c r="A1764" s="113">
        <v>44182</v>
      </c>
      <c r="B1764" s="10" t="s">
        <v>1400</v>
      </c>
      <c r="C1764" s="11" t="s">
        <v>166</v>
      </c>
      <c r="E1764" s="8">
        <v>3800</v>
      </c>
      <c r="G1764" s="6">
        <f t="shared" si="31"/>
        <v>3800</v>
      </c>
    </row>
    <row r="1765" spans="1:8" hidden="1" x14ac:dyDescent="0.25">
      <c r="A1765" s="113">
        <v>44189</v>
      </c>
      <c r="B1765" s="10" t="s">
        <v>6408</v>
      </c>
      <c r="C1765" s="11" t="s">
        <v>166</v>
      </c>
      <c r="E1765" s="8">
        <v>2190</v>
      </c>
      <c r="G1765" s="6">
        <f t="shared" si="31"/>
        <v>2190</v>
      </c>
    </row>
    <row r="1766" spans="1:8" hidden="1" x14ac:dyDescent="0.25">
      <c r="A1766" s="113">
        <v>44189</v>
      </c>
      <c r="B1766" s="10" t="s">
        <v>1400</v>
      </c>
      <c r="C1766" s="11" t="s">
        <v>166</v>
      </c>
      <c r="E1766" s="8">
        <v>26680</v>
      </c>
      <c r="G1766" s="6">
        <f t="shared" si="31"/>
        <v>26680</v>
      </c>
    </row>
    <row r="1767" spans="1:8" hidden="1" x14ac:dyDescent="0.25">
      <c r="A1767" s="113">
        <v>44193</v>
      </c>
      <c r="B1767" s="10" t="s">
        <v>6408</v>
      </c>
      <c r="C1767" s="11" t="s">
        <v>166</v>
      </c>
      <c r="E1767" s="8">
        <v>16750</v>
      </c>
      <c r="G1767" s="6">
        <f t="shared" si="31"/>
        <v>16750</v>
      </c>
    </row>
    <row r="1768" spans="1:8" hidden="1" x14ac:dyDescent="0.25">
      <c r="A1768" s="113">
        <v>44200</v>
      </c>
      <c r="B1768" s="10" t="s">
        <v>6408</v>
      </c>
      <c r="C1768" s="11" t="s">
        <v>166</v>
      </c>
      <c r="E1768" s="8">
        <v>53000</v>
      </c>
      <c r="G1768" s="6">
        <f t="shared" si="31"/>
        <v>53000</v>
      </c>
    </row>
    <row r="1769" spans="1:8" hidden="1" x14ac:dyDescent="0.25">
      <c r="A1769" s="113">
        <v>44203</v>
      </c>
      <c r="B1769" s="10" t="s">
        <v>1400</v>
      </c>
      <c r="C1769" s="11" t="s">
        <v>166</v>
      </c>
      <c r="F1769" s="9">
        <v>43940</v>
      </c>
      <c r="G1769" s="6">
        <f t="shared" si="31"/>
        <v>-43940</v>
      </c>
    </row>
    <row r="1770" spans="1:8" hidden="1" x14ac:dyDescent="0.25">
      <c r="A1770" s="113">
        <v>44203</v>
      </c>
      <c r="B1770" s="10" t="s">
        <v>2933</v>
      </c>
      <c r="C1770" s="11" t="s">
        <v>166</v>
      </c>
      <c r="F1770" s="9">
        <v>20920</v>
      </c>
      <c r="G1770" s="6">
        <f t="shared" si="31"/>
        <v>-20920</v>
      </c>
      <c r="H1770" s="78"/>
    </row>
    <row r="1771" spans="1:8" hidden="1" x14ac:dyDescent="0.25">
      <c r="A1771" s="113">
        <v>44203</v>
      </c>
      <c r="B1771" s="10" t="s">
        <v>6408</v>
      </c>
      <c r="C1771" s="11" t="s">
        <v>166</v>
      </c>
      <c r="F1771" s="9">
        <v>71940</v>
      </c>
      <c r="G1771" s="6">
        <f t="shared" si="31"/>
        <v>-71940</v>
      </c>
      <c r="H1771" s="78" t="s">
        <v>6262</v>
      </c>
    </row>
    <row r="1772" spans="1:8" hidden="1" x14ac:dyDescent="0.25">
      <c r="A1772" s="113">
        <v>44203</v>
      </c>
      <c r="B1772" s="10" t="s">
        <v>2652</v>
      </c>
      <c r="C1772" s="11" t="s">
        <v>166</v>
      </c>
      <c r="F1772" s="9">
        <v>13200</v>
      </c>
      <c r="G1772" s="6">
        <f t="shared" si="31"/>
        <v>-13200</v>
      </c>
      <c r="H1772" s="80"/>
    </row>
    <row r="1773" spans="1:8" hidden="1" x14ac:dyDescent="0.25">
      <c r="A1773" s="113">
        <v>44212</v>
      </c>
      <c r="B1773" s="10" t="s">
        <v>1400</v>
      </c>
      <c r="C1773" s="11" t="s">
        <v>1815</v>
      </c>
      <c r="F1773" s="590">
        <v>147784</v>
      </c>
      <c r="G1773" s="6">
        <f t="shared" si="31"/>
        <v>-147784</v>
      </c>
      <c r="H1773" s="7" t="s">
        <v>6506</v>
      </c>
    </row>
    <row r="1774" spans="1:8" hidden="1" x14ac:dyDescent="0.25">
      <c r="A1774" s="113">
        <v>44218</v>
      </c>
      <c r="B1774" s="10" t="s">
        <v>1400</v>
      </c>
      <c r="C1774" s="11" t="s">
        <v>1803</v>
      </c>
      <c r="E1774" s="8">
        <v>1218</v>
      </c>
      <c r="G1774" s="6">
        <f t="shared" si="31"/>
        <v>1218</v>
      </c>
    </row>
    <row r="1775" spans="1:8" hidden="1" x14ac:dyDescent="0.25">
      <c r="A1775" s="113">
        <v>44218</v>
      </c>
      <c r="B1775" s="10" t="s">
        <v>1400</v>
      </c>
      <c r="C1775" s="11" t="s">
        <v>1803</v>
      </c>
      <c r="E1775" s="8">
        <v>33070</v>
      </c>
      <c r="G1775" s="6">
        <f t="shared" si="31"/>
        <v>33070</v>
      </c>
    </row>
    <row r="1776" spans="1:8" hidden="1" x14ac:dyDescent="0.25">
      <c r="A1776" s="113">
        <v>44222</v>
      </c>
      <c r="B1776" s="10" t="s">
        <v>1400</v>
      </c>
      <c r="C1776" s="11" t="s">
        <v>166</v>
      </c>
      <c r="F1776" s="9">
        <v>68424</v>
      </c>
      <c r="G1776" s="6">
        <f t="shared" si="31"/>
        <v>-68424</v>
      </c>
      <c r="H1776" s="7" t="s">
        <v>6539</v>
      </c>
    </row>
    <row r="1777" spans="1:8" hidden="1" x14ac:dyDescent="0.25">
      <c r="A1777" s="113">
        <v>44222</v>
      </c>
      <c r="B1777" s="10" t="s">
        <v>6408</v>
      </c>
      <c r="C1777" s="11" t="s">
        <v>166</v>
      </c>
      <c r="E1777" s="8">
        <v>26500</v>
      </c>
      <c r="G1777" s="6">
        <f t="shared" si="31"/>
        <v>26500</v>
      </c>
    </row>
    <row r="1778" spans="1:8" hidden="1" x14ac:dyDescent="0.25">
      <c r="A1778" s="113">
        <v>44222</v>
      </c>
      <c r="B1778" s="10" t="s">
        <v>6507</v>
      </c>
      <c r="C1778" s="11" t="s">
        <v>166</v>
      </c>
      <c r="E1778" s="8">
        <v>4575</v>
      </c>
      <c r="G1778" s="6">
        <f t="shared" si="31"/>
        <v>4575</v>
      </c>
    </row>
    <row r="1779" spans="1:8" hidden="1" x14ac:dyDescent="0.25">
      <c r="A1779" s="113">
        <v>44161</v>
      </c>
      <c r="B1779" s="10" t="s">
        <v>1400</v>
      </c>
      <c r="C1779" s="11" t="s">
        <v>1803</v>
      </c>
      <c r="E1779" s="8">
        <v>13014</v>
      </c>
      <c r="G1779" s="6">
        <f t="shared" si="31"/>
        <v>13014</v>
      </c>
    </row>
    <row r="1780" spans="1:8" hidden="1" x14ac:dyDescent="0.25">
      <c r="A1780" s="113">
        <v>44163</v>
      </c>
      <c r="B1780" s="10" t="s">
        <v>1400</v>
      </c>
      <c r="C1780" s="11" t="s">
        <v>1803</v>
      </c>
      <c r="E1780" s="8">
        <v>78990</v>
      </c>
      <c r="G1780" s="6">
        <f t="shared" si="31"/>
        <v>78990</v>
      </c>
    </row>
    <row r="1781" spans="1:8" hidden="1" x14ac:dyDescent="0.25">
      <c r="A1781" s="113">
        <v>44169</v>
      </c>
      <c r="B1781" s="10" t="s">
        <v>1400</v>
      </c>
      <c r="C1781" s="11" t="s">
        <v>1803</v>
      </c>
      <c r="E1781" s="8">
        <v>136670</v>
      </c>
      <c r="G1781" s="6">
        <f t="shared" si="31"/>
        <v>136670</v>
      </c>
    </row>
    <row r="1782" spans="1:8" hidden="1" x14ac:dyDescent="0.25">
      <c r="A1782" s="113">
        <v>44186</v>
      </c>
      <c r="B1782" s="10" t="s">
        <v>1400</v>
      </c>
      <c r="C1782" s="11" t="s">
        <v>1803</v>
      </c>
      <c r="E1782" s="8">
        <v>101072</v>
      </c>
      <c r="G1782" s="6">
        <f t="shared" si="31"/>
        <v>101072</v>
      </c>
    </row>
    <row r="1783" spans="1:8" hidden="1" x14ac:dyDescent="0.25">
      <c r="A1783" s="113">
        <v>44209</v>
      </c>
      <c r="B1783" s="10" t="s">
        <v>1400</v>
      </c>
      <c r="C1783" s="11" t="s">
        <v>1803</v>
      </c>
      <c r="E1783" s="8">
        <v>23601</v>
      </c>
      <c r="G1783" s="6">
        <f t="shared" si="31"/>
        <v>23601</v>
      </c>
    </row>
    <row r="1784" spans="1:8" hidden="1" x14ac:dyDescent="0.25">
      <c r="A1784" s="113">
        <v>44216</v>
      </c>
      <c r="B1784" s="10" t="s">
        <v>1400</v>
      </c>
      <c r="C1784" s="11" t="s">
        <v>1803</v>
      </c>
      <c r="E1784" s="8">
        <v>24170</v>
      </c>
      <c r="G1784" s="6">
        <f t="shared" si="31"/>
        <v>24170</v>
      </c>
    </row>
    <row r="1785" spans="1:8" hidden="1" x14ac:dyDescent="0.25">
      <c r="A1785" s="113">
        <v>44218</v>
      </c>
      <c r="B1785" s="10" t="s">
        <v>1400</v>
      </c>
      <c r="C1785" s="11" t="s">
        <v>1803</v>
      </c>
      <c r="E1785" s="8">
        <v>18044</v>
      </c>
      <c r="G1785" s="6">
        <f t="shared" si="31"/>
        <v>18044</v>
      </c>
    </row>
    <row r="1786" spans="1:8" hidden="1" x14ac:dyDescent="0.25">
      <c r="A1786" s="113">
        <v>44222</v>
      </c>
      <c r="B1786" s="10" t="s">
        <v>1400</v>
      </c>
      <c r="C1786" s="11" t="s">
        <v>1803</v>
      </c>
      <c r="E1786" s="8">
        <v>14770</v>
      </c>
      <c r="G1786" s="6">
        <f t="shared" si="31"/>
        <v>14770</v>
      </c>
    </row>
    <row r="1787" spans="1:8" hidden="1" x14ac:dyDescent="0.25">
      <c r="A1787" s="113">
        <v>44228</v>
      </c>
      <c r="B1787" s="10" t="s">
        <v>1400</v>
      </c>
      <c r="C1787" s="11" t="s">
        <v>164</v>
      </c>
      <c r="F1787" s="9">
        <v>50000</v>
      </c>
      <c r="G1787" s="6">
        <f t="shared" si="31"/>
        <v>-50000</v>
      </c>
      <c r="H1787" s="78" t="s">
        <v>6551</v>
      </c>
    </row>
    <row r="1788" spans="1:8" hidden="1" x14ac:dyDescent="0.25">
      <c r="A1788" s="113">
        <v>44221</v>
      </c>
      <c r="B1788" s="10" t="s">
        <v>11</v>
      </c>
      <c r="C1788" s="11" t="s">
        <v>164</v>
      </c>
      <c r="E1788" s="8">
        <v>3293</v>
      </c>
      <c r="G1788" s="6">
        <f t="shared" si="31"/>
        <v>3293</v>
      </c>
    </row>
    <row r="1789" spans="1:8" hidden="1" x14ac:dyDescent="0.25">
      <c r="A1789" s="113">
        <v>44221</v>
      </c>
      <c r="B1789" s="10" t="s">
        <v>6507</v>
      </c>
      <c r="C1789" s="11" t="s">
        <v>180</v>
      </c>
      <c r="E1789" s="8">
        <v>21600</v>
      </c>
      <c r="G1789" s="6">
        <f t="shared" si="31"/>
        <v>21600</v>
      </c>
    </row>
    <row r="1790" spans="1:8" hidden="1" x14ac:dyDescent="0.25">
      <c r="A1790" s="113">
        <v>44228</v>
      </c>
      <c r="B1790" s="10" t="s">
        <v>1400</v>
      </c>
      <c r="C1790" s="11" t="s">
        <v>1803</v>
      </c>
      <c r="E1790" s="8">
        <v>28239</v>
      </c>
      <c r="G1790" s="6">
        <f t="shared" si="31"/>
        <v>28239</v>
      </c>
    </row>
    <row r="1791" spans="1:8" hidden="1" x14ac:dyDescent="0.25">
      <c r="A1791" s="113">
        <v>44239</v>
      </c>
      <c r="B1791" s="10" t="s">
        <v>1400</v>
      </c>
      <c r="C1791" s="11" t="s">
        <v>1803</v>
      </c>
      <c r="F1791" s="9">
        <v>250000</v>
      </c>
      <c r="G1791" s="6">
        <f t="shared" si="31"/>
        <v>-250000</v>
      </c>
      <c r="H1791" s="78" t="s">
        <v>6599</v>
      </c>
    </row>
    <row r="1792" spans="1:8" hidden="1" x14ac:dyDescent="0.25">
      <c r="A1792" s="113">
        <v>44239</v>
      </c>
      <c r="B1792" s="10" t="s">
        <v>1400</v>
      </c>
      <c r="C1792" s="11" t="s">
        <v>1803</v>
      </c>
      <c r="F1792" s="9">
        <v>250000</v>
      </c>
      <c r="G1792" s="6">
        <f t="shared" si="31"/>
        <v>-250000</v>
      </c>
      <c r="H1792" s="78" t="s">
        <v>6598</v>
      </c>
    </row>
    <row r="1793" spans="1:8" hidden="1" x14ac:dyDescent="0.25">
      <c r="A1793" s="113">
        <v>44242</v>
      </c>
      <c r="B1793" s="10" t="s">
        <v>1400</v>
      </c>
      <c r="C1793" s="11" t="s">
        <v>5681</v>
      </c>
      <c r="D1793" s="768" t="s">
        <v>8808</v>
      </c>
      <c r="E1793" s="8">
        <v>36600</v>
      </c>
      <c r="G1793" s="6">
        <f t="shared" si="31"/>
        <v>36600</v>
      </c>
    </row>
    <row r="1794" spans="1:8" hidden="1" x14ac:dyDescent="0.25">
      <c r="A1794" s="113">
        <v>44230</v>
      </c>
      <c r="B1794" s="10" t="s">
        <v>1400</v>
      </c>
      <c r="C1794" s="11" t="s">
        <v>166</v>
      </c>
      <c r="D1794" s="768">
        <v>1713</v>
      </c>
      <c r="E1794" s="8">
        <v>5250</v>
      </c>
      <c r="G1794" s="6">
        <f t="shared" si="31"/>
        <v>5250</v>
      </c>
    </row>
    <row r="1795" spans="1:8" hidden="1" x14ac:dyDescent="0.25">
      <c r="A1795" s="113">
        <v>44235</v>
      </c>
      <c r="B1795" s="10" t="s">
        <v>6408</v>
      </c>
      <c r="C1795" s="11" t="s">
        <v>166</v>
      </c>
      <c r="D1795" s="768">
        <v>1731</v>
      </c>
      <c r="E1795" s="8">
        <v>13150</v>
      </c>
      <c r="G1795" s="6">
        <f t="shared" si="31"/>
        <v>13150</v>
      </c>
    </row>
    <row r="1796" spans="1:8" hidden="1" x14ac:dyDescent="0.25">
      <c r="A1796" s="113">
        <v>44252</v>
      </c>
      <c r="B1796" s="10" t="s">
        <v>1400</v>
      </c>
      <c r="C1796" s="11" t="s">
        <v>164</v>
      </c>
      <c r="E1796" s="8">
        <v>41579</v>
      </c>
      <c r="G1796" s="6">
        <f t="shared" si="31"/>
        <v>41579</v>
      </c>
    </row>
    <row r="1797" spans="1:8" hidden="1" x14ac:dyDescent="0.25">
      <c r="A1797" s="113">
        <v>44258</v>
      </c>
      <c r="B1797" s="10" t="s">
        <v>6511</v>
      </c>
      <c r="C1797" s="11" t="s">
        <v>3011</v>
      </c>
      <c r="E1797" s="8">
        <v>14000</v>
      </c>
      <c r="G1797" s="6">
        <f t="shared" si="31"/>
        <v>14000</v>
      </c>
    </row>
    <row r="1798" spans="1:8" hidden="1" x14ac:dyDescent="0.25">
      <c r="A1798" s="113">
        <v>44261</v>
      </c>
      <c r="B1798" s="10" t="s">
        <v>1400</v>
      </c>
      <c r="C1798" s="11" t="s">
        <v>164</v>
      </c>
      <c r="E1798" s="8">
        <v>2245</v>
      </c>
      <c r="G1798" s="6">
        <f t="shared" si="31"/>
        <v>2245</v>
      </c>
    </row>
    <row r="1799" spans="1:8" hidden="1" x14ac:dyDescent="0.25">
      <c r="A1799" s="113">
        <v>44261</v>
      </c>
      <c r="B1799" s="10" t="s">
        <v>1400</v>
      </c>
      <c r="C1799" s="11" t="s">
        <v>5681</v>
      </c>
      <c r="D1799" s="768" t="s">
        <v>8968</v>
      </c>
      <c r="E1799" s="8">
        <v>17000</v>
      </c>
      <c r="G1799" s="6">
        <f t="shared" si="31"/>
        <v>17000</v>
      </c>
    </row>
    <row r="1800" spans="1:8" hidden="1" x14ac:dyDescent="0.25">
      <c r="A1800" s="113">
        <v>44261</v>
      </c>
      <c r="B1800" s="10" t="s">
        <v>6408</v>
      </c>
      <c r="C1800" s="11" t="s">
        <v>166</v>
      </c>
      <c r="F1800" s="9">
        <v>150000</v>
      </c>
      <c r="G1800" s="6">
        <f t="shared" si="31"/>
        <v>-150000</v>
      </c>
      <c r="H1800" s="1229" t="s">
        <v>6678</v>
      </c>
    </row>
    <row r="1801" spans="1:8" hidden="1" x14ac:dyDescent="0.25">
      <c r="A1801" s="113">
        <v>44261</v>
      </c>
      <c r="B1801" s="10" t="s">
        <v>1400</v>
      </c>
      <c r="C1801" s="11" t="s">
        <v>166</v>
      </c>
      <c r="F1801" s="9">
        <v>50000</v>
      </c>
      <c r="G1801" s="6">
        <f t="shared" ref="G1801" si="32">E1801-F1801</f>
        <v>-50000</v>
      </c>
      <c r="H1801" s="1229"/>
    </row>
    <row r="1802" spans="1:8" hidden="1" x14ac:dyDescent="0.25">
      <c r="A1802" s="113">
        <v>44264</v>
      </c>
      <c r="B1802" s="10" t="s">
        <v>2652</v>
      </c>
      <c r="C1802" s="11" t="s">
        <v>5681</v>
      </c>
      <c r="F1802" s="9">
        <v>5800</v>
      </c>
      <c r="G1802" s="6">
        <f t="shared" si="31"/>
        <v>-5800</v>
      </c>
      <c r="H1802" s="78"/>
    </row>
    <row r="1803" spans="1:8" hidden="1" x14ac:dyDescent="0.25">
      <c r="A1803" s="113">
        <v>44264</v>
      </c>
      <c r="B1803" s="10" t="s">
        <v>6248</v>
      </c>
      <c r="C1803" s="11" t="s">
        <v>5681</v>
      </c>
      <c r="F1803" s="9">
        <v>6500</v>
      </c>
      <c r="G1803" s="6">
        <f t="shared" si="31"/>
        <v>-6500</v>
      </c>
      <c r="H1803" s="79" t="s">
        <v>6697</v>
      </c>
    </row>
    <row r="1804" spans="1:8" hidden="1" x14ac:dyDescent="0.25">
      <c r="A1804" s="113">
        <v>44264</v>
      </c>
      <c r="B1804" s="10" t="s">
        <v>2933</v>
      </c>
      <c r="C1804" s="11" t="s">
        <v>5681</v>
      </c>
      <c r="F1804" s="9">
        <v>25500</v>
      </c>
      <c r="G1804" s="6">
        <f t="shared" si="31"/>
        <v>-25500</v>
      </c>
      <c r="H1804" s="79"/>
    </row>
    <row r="1805" spans="1:8" hidden="1" x14ac:dyDescent="0.25">
      <c r="A1805" s="113">
        <v>44264</v>
      </c>
      <c r="B1805" s="10" t="s">
        <v>1400</v>
      </c>
      <c r="C1805" s="11" t="s">
        <v>5681</v>
      </c>
      <c r="F1805" s="9">
        <v>102200</v>
      </c>
      <c r="G1805" s="6">
        <f t="shared" si="31"/>
        <v>-102200</v>
      </c>
      <c r="H1805" s="80"/>
    </row>
    <row r="1806" spans="1:8" hidden="1" x14ac:dyDescent="0.25">
      <c r="A1806" s="113">
        <v>44230</v>
      </c>
      <c r="B1806" s="10" t="s">
        <v>6507</v>
      </c>
      <c r="C1806" s="11" t="s">
        <v>161</v>
      </c>
      <c r="E1806" s="8">
        <v>10715</v>
      </c>
      <c r="G1806" s="6">
        <f t="shared" si="31"/>
        <v>10715</v>
      </c>
    </row>
    <row r="1807" spans="1:8" hidden="1" x14ac:dyDescent="0.25">
      <c r="A1807" s="113">
        <v>44244</v>
      </c>
      <c r="B1807" s="10" t="s">
        <v>6507</v>
      </c>
      <c r="C1807" s="11" t="s">
        <v>161</v>
      </c>
      <c r="E1807" s="8">
        <v>24623</v>
      </c>
      <c r="G1807" s="6">
        <f t="shared" si="31"/>
        <v>24623</v>
      </c>
    </row>
    <row r="1808" spans="1:8" hidden="1" x14ac:dyDescent="0.25">
      <c r="A1808" s="113">
        <v>44244</v>
      </c>
      <c r="B1808" s="10" t="s">
        <v>6518</v>
      </c>
      <c r="C1808" s="11" t="s">
        <v>161</v>
      </c>
      <c r="E1808" s="8">
        <v>368357</v>
      </c>
      <c r="G1808" s="6">
        <f t="shared" ref="G1808:G1830" si="33">E1808-F1808</f>
        <v>368357</v>
      </c>
    </row>
    <row r="1809" spans="1:8" hidden="1" x14ac:dyDescent="0.25">
      <c r="A1809" s="113">
        <v>44251</v>
      </c>
      <c r="B1809" s="10" t="s">
        <v>6507</v>
      </c>
      <c r="C1809" s="11" t="s">
        <v>161</v>
      </c>
      <c r="E1809" s="8">
        <v>13100</v>
      </c>
      <c r="G1809" s="6">
        <f t="shared" si="33"/>
        <v>13100</v>
      </c>
    </row>
    <row r="1810" spans="1:8" hidden="1" x14ac:dyDescent="0.25">
      <c r="A1810" s="113">
        <v>44251</v>
      </c>
      <c r="B1810" s="10" t="s">
        <v>6518</v>
      </c>
      <c r="C1810" s="11" t="s">
        <v>161</v>
      </c>
      <c r="E1810" s="8">
        <v>16104</v>
      </c>
      <c r="G1810" s="6">
        <f t="shared" si="33"/>
        <v>16104</v>
      </c>
    </row>
    <row r="1811" spans="1:8" hidden="1" x14ac:dyDescent="0.25">
      <c r="A1811" s="113">
        <v>44268</v>
      </c>
      <c r="B1811" s="10" t="s">
        <v>6103</v>
      </c>
      <c r="C1811" s="11" t="s">
        <v>1803</v>
      </c>
      <c r="F1811" s="9">
        <v>26398</v>
      </c>
      <c r="G1811" s="6">
        <f t="shared" si="33"/>
        <v>-26398</v>
      </c>
      <c r="H1811" s="78"/>
    </row>
    <row r="1812" spans="1:8" ht="110.25" hidden="1" x14ac:dyDescent="0.25">
      <c r="A1812" s="113">
        <v>44268</v>
      </c>
      <c r="B1812" s="10" t="s">
        <v>18</v>
      </c>
      <c r="C1812" s="11" t="s">
        <v>1803</v>
      </c>
      <c r="F1812" s="9">
        <v>78599</v>
      </c>
      <c r="G1812" s="6">
        <f t="shared" si="33"/>
        <v>-78599</v>
      </c>
      <c r="H1812" s="242" t="s">
        <v>6790</v>
      </c>
    </row>
    <row r="1813" spans="1:8" hidden="1" x14ac:dyDescent="0.25">
      <c r="A1813" s="113">
        <v>44268</v>
      </c>
      <c r="B1813" s="10" t="s">
        <v>2652</v>
      </c>
      <c r="C1813" s="11" t="s">
        <v>1803</v>
      </c>
      <c r="F1813" s="9">
        <v>116065</v>
      </c>
      <c r="G1813" s="6">
        <f t="shared" si="33"/>
        <v>-116065</v>
      </c>
      <c r="H1813" s="79"/>
    </row>
    <row r="1814" spans="1:8" hidden="1" x14ac:dyDescent="0.25">
      <c r="A1814" s="113">
        <v>44268</v>
      </c>
      <c r="B1814" s="10" t="s">
        <v>1400</v>
      </c>
      <c r="C1814" s="11" t="s">
        <v>1803</v>
      </c>
      <c r="F1814" s="9">
        <v>266438</v>
      </c>
      <c r="G1814" s="6">
        <f t="shared" si="33"/>
        <v>-266438</v>
      </c>
      <c r="H1814" s="80"/>
    </row>
    <row r="1815" spans="1:8" hidden="1" x14ac:dyDescent="0.25">
      <c r="A1815" s="113">
        <v>44268</v>
      </c>
      <c r="B1815" s="10" t="s">
        <v>1400</v>
      </c>
      <c r="C1815" s="11" t="s">
        <v>1803</v>
      </c>
      <c r="E1815" s="8">
        <v>25566</v>
      </c>
      <c r="G1815" s="6">
        <f t="shared" si="33"/>
        <v>25566</v>
      </c>
    </row>
    <row r="1816" spans="1:8" hidden="1" x14ac:dyDescent="0.25">
      <c r="A1816" s="113">
        <v>44268</v>
      </c>
      <c r="B1816" s="10" t="s">
        <v>6511</v>
      </c>
      <c r="C1816" s="11" t="s">
        <v>1803</v>
      </c>
      <c r="E1816" s="8">
        <v>6410</v>
      </c>
      <c r="G1816" s="6">
        <f t="shared" si="33"/>
        <v>6410</v>
      </c>
    </row>
    <row r="1817" spans="1:8" hidden="1" x14ac:dyDescent="0.25">
      <c r="A1817" s="113">
        <v>44268</v>
      </c>
      <c r="B1817" s="10" t="s">
        <v>1400</v>
      </c>
      <c r="C1817" s="11" t="s">
        <v>1803</v>
      </c>
      <c r="E1817" s="8">
        <v>14042</v>
      </c>
      <c r="G1817" s="6">
        <f t="shared" si="33"/>
        <v>14042</v>
      </c>
    </row>
    <row r="1818" spans="1:8" hidden="1" x14ac:dyDescent="0.25">
      <c r="A1818" s="113">
        <v>44268</v>
      </c>
      <c r="B1818" s="10" t="s">
        <v>6720</v>
      </c>
      <c r="C1818" s="11" t="s">
        <v>1803</v>
      </c>
      <c r="E1818" s="8">
        <v>58990</v>
      </c>
      <c r="G1818" s="6">
        <f t="shared" si="33"/>
        <v>58990</v>
      </c>
    </row>
    <row r="1819" spans="1:8" hidden="1" x14ac:dyDescent="0.25">
      <c r="A1819" s="113">
        <v>44268</v>
      </c>
      <c r="B1819" s="10" t="s">
        <v>6518</v>
      </c>
      <c r="C1819" s="11" t="s">
        <v>1803</v>
      </c>
      <c r="E1819" s="8">
        <v>82220</v>
      </c>
      <c r="G1819" s="6">
        <f t="shared" si="33"/>
        <v>82220</v>
      </c>
    </row>
    <row r="1820" spans="1:8" hidden="1" x14ac:dyDescent="0.25">
      <c r="A1820" s="113">
        <v>44268</v>
      </c>
      <c r="B1820" s="10" t="s">
        <v>6408</v>
      </c>
      <c r="C1820" s="11" t="s">
        <v>1803</v>
      </c>
      <c r="E1820" s="8">
        <v>67370</v>
      </c>
      <c r="G1820" s="6">
        <f t="shared" si="33"/>
        <v>67370</v>
      </c>
      <c r="H1820" s="128"/>
    </row>
    <row r="1821" spans="1:8" hidden="1" x14ac:dyDescent="0.25">
      <c r="A1821" s="113">
        <v>44268</v>
      </c>
      <c r="B1821" s="10" t="s">
        <v>6720</v>
      </c>
      <c r="C1821" s="11" t="s">
        <v>1803</v>
      </c>
      <c r="E1821" s="8">
        <v>84612</v>
      </c>
      <c r="G1821" s="6">
        <f t="shared" si="33"/>
        <v>84612</v>
      </c>
    </row>
    <row r="1822" spans="1:8" hidden="1" x14ac:dyDescent="0.25">
      <c r="A1822" s="113">
        <v>44268</v>
      </c>
      <c r="B1822" s="10" t="s">
        <v>6408</v>
      </c>
      <c r="C1822" s="11" t="s">
        <v>1803</v>
      </c>
      <c r="E1822" s="8">
        <v>14517</v>
      </c>
      <c r="G1822" s="6">
        <f t="shared" si="33"/>
        <v>14517</v>
      </c>
    </row>
    <row r="1823" spans="1:8" hidden="1" x14ac:dyDescent="0.25">
      <c r="A1823" s="113">
        <v>44264</v>
      </c>
      <c r="B1823" s="10" t="s">
        <v>6511</v>
      </c>
      <c r="C1823" s="11" t="s">
        <v>438</v>
      </c>
      <c r="E1823" s="8">
        <v>73360</v>
      </c>
      <c r="G1823" s="6">
        <f t="shared" si="33"/>
        <v>73360</v>
      </c>
    </row>
    <row r="1824" spans="1:8" hidden="1" x14ac:dyDescent="0.25">
      <c r="A1824" s="113">
        <v>44264</v>
      </c>
      <c r="B1824" s="10" t="s">
        <v>6408</v>
      </c>
      <c r="C1824" s="11" t="s">
        <v>438</v>
      </c>
      <c r="E1824" s="8">
        <v>7970</v>
      </c>
      <c r="G1824" s="6">
        <f t="shared" si="33"/>
        <v>7970</v>
      </c>
    </row>
    <row r="1825" spans="1:8" hidden="1" x14ac:dyDescent="0.25">
      <c r="A1825" s="113">
        <v>44264</v>
      </c>
      <c r="B1825" s="10" t="s">
        <v>1400</v>
      </c>
      <c r="C1825" s="11" t="s">
        <v>438</v>
      </c>
      <c r="E1825" s="8">
        <v>21500</v>
      </c>
      <c r="G1825" s="6">
        <f t="shared" si="33"/>
        <v>21500</v>
      </c>
    </row>
    <row r="1826" spans="1:8" hidden="1" x14ac:dyDescent="0.25">
      <c r="A1826" s="113">
        <v>44280</v>
      </c>
      <c r="B1826" s="10" t="s">
        <v>6408</v>
      </c>
      <c r="C1826" s="11" t="s">
        <v>438</v>
      </c>
      <c r="E1826" s="8">
        <v>2900</v>
      </c>
      <c r="G1826" s="6">
        <f t="shared" si="33"/>
        <v>2900</v>
      </c>
    </row>
    <row r="1827" spans="1:8" hidden="1" x14ac:dyDescent="0.25">
      <c r="A1827" s="113">
        <v>44267</v>
      </c>
      <c r="B1827" s="10" t="s">
        <v>6518</v>
      </c>
      <c r="C1827" s="11" t="s">
        <v>180</v>
      </c>
      <c r="E1827" s="8">
        <v>30000</v>
      </c>
      <c r="G1827" s="6">
        <f t="shared" si="33"/>
        <v>30000</v>
      </c>
    </row>
    <row r="1828" spans="1:8" hidden="1" x14ac:dyDescent="0.25">
      <c r="A1828" s="113">
        <v>44268</v>
      </c>
      <c r="B1828" s="10" t="s">
        <v>6518</v>
      </c>
      <c r="C1828" s="11" t="s">
        <v>169</v>
      </c>
      <c r="E1828" s="8">
        <v>10140</v>
      </c>
      <c r="G1828" s="6">
        <f t="shared" si="33"/>
        <v>10140</v>
      </c>
    </row>
    <row r="1829" spans="1:8" hidden="1" x14ac:dyDescent="0.25">
      <c r="A1829" s="113">
        <v>44230</v>
      </c>
      <c r="B1829" s="10" t="s">
        <v>6507</v>
      </c>
      <c r="C1829" s="11" t="s">
        <v>161</v>
      </c>
      <c r="F1829" s="9">
        <v>10715</v>
      </c>
      <c r="G1829" s="6">
        <f t="shared" si="33"/>
        <v>-10715</v>
      </c>
      <c r="H1829" s="124"/>
    </row>
    <row r="1830" spans="1:8" hidden="1" x14ac:dyDescent="0.25">
      <c r="A1830" s="113">
        <v>44244</v>
      </c>
      <c r="B1830" s="10" t="s">
        <v>6507</v>
      </c>
      <c r="C1830" s="11" t="s">
        <v>161</v>
      </c>
      <c r="F1830" s="9">
        <v>24623</v>
      </c>
      <c r="G1830" s="6">
        <f t="shared" si="33"/>
        <v>-24623</v>
      </c>
      <c r="H1830" s="124"/>
    </row>
    <row r="1831" spans="1:8" ht="94.5" hidden="1" x14ac:dyDescent="0.25">
      <c r="A1831" s="113">
        <v>44244</v>
      </c>
      <c r="B1831" s="10" t="s">
        <v>6518</v>
      </c>
      <c r="C1831" s="11" t="s">
        <v>161</v>
      </c>
      <c r="F1831" s="9">
        <v>368357</v>
      </c>
      <c r="G1831" s="6">
        <f t="shared" ref="G1831:G1948" si="34">E1831-F1831</f>
        <v>-368357</v>
      </c>
      <c r="H1831" s="628" t="s">
        <v>6709</v>
      </c>
    </row>
    <row r="1832" spans="1:8" hidden="1" x14ac:dyDescent="0.25">
      <c r="A1832" s="113">
        <v>44251</v>
      </c>
      <c r="B1832" s="10" t="s">
        <v>6507</v>
      </c>
      <c r="C1832" s="11" t="s">
        <v>161</v>
      </c>
      <c r="F1832" s="9">
        <v>13100</v>
      </c>
      <c r="G1832" s="6">
        <f t="shared" si="34"/>
        <v>-13100</v>
      </c>
      <c r="H1832" s="124"/>
    </row>
    <row r="1833" spans="1:8" hidden="1" x14ac:dyDescent="0.25">
      <c r="A1833" s="113">
        <v>44251</v>
      </c>
      <c r="B1833" s="10" t="s">
        <v>6518</v>
      </c>
      <c r="C1833" s="11" t="s">
        <v>161</v>
      </c>
      <c r="F1833" s="9">
        <v>16104</v>
      </c>
      <c r="G1833" s="6">
        <f t="shared" si="34"/>
        <v>-16104</v>
      </c>
      <c r="H1833" s="124"/>
    </row>
    <row r="1834" spans="1:8" hidden="1" x14ac:dyDescent="0.25">
      <c r="A1834" s="113">
        <v>44251</v>
      </c>
      <c r="G1834" s="6">
        <f t="shared" si="34"/>
        <v>0</v>
      </c>
    </row>
    <row r="1835" spans="1:8" hidden="1" x14ac:dyDescent="0.25">
      <c r="A1835" s="113">
        <v>44299</v>
      </c>
      <c r="B1835" s="10" t="s">
        <v>6408</v>
      </c>
      <c r="C1835" s="11" t="s">
        <v>166</v>
      </c>
      <c r="E1835" s="8">
        <v>13975</v>
      </c>
      <c r="G1835" s="6">
        <f t="shared" ref="G1835:G1848" si="35">E1835-F1835</f>
        <v>13975</v>
      </c>
    </row>
    <row r="1836" spans="1:8" hidden="1" x14ac:dyDescent="0.25">
      <c r="A1836" s="113">
        <v>44299</v>
      </c>
      <c r="B1836" s="10" t="s">
        <v>6408</v>
      </c>
      <c r="C1836" s="11" t="s">
        <v>166</v>
      </c>
      <c r="E1836" s="8">
        <v>4675</v>
      </c>
      <c r="G1836" s="6">
        <f t="shared" si="35"/>
        <v>4675</v>
      </c>
    </row>
    <row r="1837" spans="1:8" hidden="1" x14ac:dyDescent="0.25">
      <c r="A1837" s="113">
        <v>44299</v>
      </c>
      <c r="B1837" s="10" t="s">
        <v>6408</v>
      </c>
      <c r="C1837" s="11" t="s">
        <v>166</v>
      </c>
      <c r="E1837" s="8">
        <v>18400</v>
      </c>
      <c r="G1837" s="6">
        <f t="shared" si="35"/>
        <v>18400</v>
      </c>
    </row>
    <row r="1838" spans="1:8" hidden="1" x14ac:dyDescent="0.25">
      <c r="A1838" s="113">
        <v>44299</v>
      </c>
      <c r="B1838" s="10" t="s">
        <v>1400</v>
      </c>
      <c r="C1838" s="11" t="s">
        <v>166</v>
      </c>
      <c r="E1838" s="8">
        <v>2120</v>
      </c>
      <c r="G1838" s="6">
        <f t="shared" si="35"/>
        <v>2120</v>
      </c>
    </row>
    <row r="1839" spans="1:8" hidden="1" x14ac:dyDescent="0.25">
      <c r="A1839" s="113">
        <v>44299</v>
      </c>
      <c r="B1839" s="10" t="s">
        <v>6511</v>
      </c>
      <c r="C1839" s="11" t="s">
        <v>166</v>
      </c>
      <c r="E1839" s="8">
        <v>15875</v>
      </c>
      <c r="G1839" s="6">
        <f t="shared" si="35"/>
        <v>15875</v>
      </c>
    </row>
    <row r="1840" spans="1:8" hidden="1" x14ac:dyDescent="0.25">
      <c r="A1840" s="113">
        <v>44299</v>
      </c>
      <c r="B1840" s="10" t="s">
        <v>6511</v>
      </c>
      <c r="C1840" s="11" t="s">
        <v>166</v>
      </c>
      <c r="E1840" s="8">
        <v>2320</v>
      </c>
      <c r="G1840" s="6">
        <f t="shared" si="35"/>
        <v>2320</v>
      </c>
    </row>
    <row r="1841" spans="1:7" hidden="1" x14ac:dyDescent="0.25">
      <c r="A1841" s="113">
        <v>44299</v>
      </c>
      <c r="B1841" s="10" t="s">
        <v>6408</v>
      </c>
      <c r="C1841" s="11" t="s">
        <v>166</v>
      </c>
      <c r="E1841" s="8">
        <v>7800</v>
      </c>
      <c r="G1841" s="6">
        <f t="shared" si="35"/>
        <v>7800</v>
      </c>
    </row>
    <row r="1842" spans="1:7" hidden="1" x14ac:dyDescent="0.25">
      <c r="A1842" s="113">
        <v>44299</v>
      </c>
      <c r="B1842" s="10" t="s">
        <v>6408</v>
      </c>
      <c r="C1842" s="11" t="s">
        <v>166</v>
      </c>
      <c r="E1842" s="8">
        <v>6000</v>
      </c>
      <c r="G1842" s="6">
        <f t="shared" si="35"/>
        <v>6000</v>
      </c>
    </row>
    <row r="1843" spans="1:7" hidden="1" x14ac:dyDescent="0.25">
      <c r="A1843" s="113">
        <v>44299</v>
      </c>
      <c r="B1843" s="10" t="s">
        <v>6408</v>
      </c>
      <c r="C1843" s="11" t="s">
        <v>166</v>
      </c>
      <c r="E1843" s="8">
        <v>2515</v>
      </c>
      <c r="G1843" s="6">
        <f t="shared" si="35"/>
        <v>2515</v>
      </c>
    </row>
    <row r="1844" spans="1:7" hidden="1" x14ac:dyDescent="0.25">
      <c r="A1844" s="113">
        <v>44299</v>
      </c>
      <c r="B1844" s="10" t="s">
        <v>6408</v>
      </c>
      <c r="C1844" s="11" t="s">
        <v>166</v>
      </c>
      <c r="E1844" s="8">
        <v>5300</v>
      </c>
      <c r="G1844" s="6">
        <f t="shared" si="35"/>
        <v>5300</v>
      </c>
    </row>
    <row r="1845" spans="1:7" hidden="1" x14ac:dyDescent="0.25">
      <c r="A1845" s="113">
        <v>44299</v>
      </c>
      <c r="B1845" s="10" t="s">
        <v>6408</v>
      </c>
      <c r="C1845" s="11" t="s">
        <v>166</v>
      </c>
      <c r="E1845" s="8">
        <v>15600</v>
      </c>
      <c r="G1845" s="6">
        <f t="shared" si="35"/>
        <v>15600</v>
      </c>
    </row>
    <row r="1846" spans="1:7" hidden="1" x14ac:dyDescent="0.25">
      <c r="A1846" s="113">
        <v>44299</v>
      </c>
      <c r="B1846" s="10" t="s">
        <v>6408</v>
      </c>
      <c r="C1846" s="11" t="s">
        <v>166</v>
      </c>
      <c r="E1846" s="8">
        <v>5000</v>
      </c>
      <c r="G1846" s="6">
        <f t="shared" si="35"/>
        <v>5000</v>
      </c>
    </row>
    <row r="1847" spans="1:7" hidden="1" x14ac:dyDescent="0.25">
      <c r="A1847" s="113">
        <v>44299</v>
      </c>
      <c r="B1847" s="10" t="s">
        <v>6408</v>
      </c>
      <c r="C1847" s="11" t="s">
        <v>166</v>
      </c>
      <c r="E1847" s="8">
        <v>23400</v>
      </c>
      <c r="G1847" s="6">
        <f t="shared" si="35"/>
        <v>23400</v>
      </c>
    </row>
    <row r="1848" spans="1:7" hidden="1" x14ac:dyDescent="0.25">
      <c r="A1848" s="113">
        <v>44299</v>
      </c>
      <c r="B1848" s="10" t="s">
        <v>6408</v>
      </c>
      <c r="C1848" s="11" t="s">
        <v>166</v>
      </c>
      <c r="E1848" s="8">
        <v>4940</v>
      </c>
      <c r="G1848" s="6">
        <f t="shared" si="35"/>
        <v>4940</v>
      </c>
    </row>
    <row r="1849" spans="1:7" hidden="1" x14ac:dyDescent="0.25">
      <c r="A1849" s="113">
        <v>44271</v>
      </c>
      <c r="B1849" s="10" t="s">
        <v>6511</v>
      </c>
      <c r="C1849" s="11" t="s">
        <v>166</v>
      </c>
      <c r="E1849" s="8">
        <v>9000</v>
      </c>
      <c r="G1849" s="6">
        <f t="shared" si="34"/>
        <v>9000</v>
      </c>
    </row>
    <row r="1850" spans="1:7" hidden="1" x14ac:dyDescent="0.25">
      <c r="A1850" s="113">
        <v>44271</v>
      </c>
      <c r="B1850" s="10" t="s">
        <v>1400</v>
      </c>
      <c r="C1850" s="11" t="s">
        <v>166</v>
      </c>
      <c r="E1850" s="8">
        <v>46200</v>
      </c>
      <c r="G1850" s="6">
        <f t="shared" si="34"/>
        <v>46200</v>
      </c>
    </row>
    <row r="1851" spans="1:7" hidden="1" x14ac:dyDescent="0.25">
      <c r="A1851" s="113">
        <v>44274</v>
      </c>
      <c r="B1851" s="10" t="s">
        <v>1400</v>
      </c>
      <c r="C1851" s="11" t="s">
        <v>5681</v>
      </c>
      <c r="D1851" s="768" t="s">
        <v>8969</v>
      </c>
      <c r="E1851" s="8">
        <v>18600</v>
      </c>
      <c r="G1851" s="6">
        <f t="shared" si="34"/>
        <v>18600</v>
      </c>
    </row>
    <row r="1852" spans="1:7" hidden="1" x14ac:dyDescent="0.25">
      <c r="A1852" s="113">
        <v>44274</v>
      </c>
      <c r="B1852" s="10" t="s">
        <v>1400</v>
      </c>
      <c r="C1852" s="11" t="s">
        <v>5681</v>
      </c>
      <c r="D1852" s="768" t="s">
        <v>9246</v>
      </c>
      <c r="E1852" s="8">
        <v>63200</v>
      </c>
      <c r="G1852" s="6">
        <f t="shared" si="34"/>
        <v>63200</v>
      </c>
    </row>
    <row r="1853" spans="1:7" hidden="1" x14ac:dyDescent="0.25">
      <c r="A1853" s="113">
        <v>44264</v>
      </c>
      <c r="B1853" s="10" t="s">
        <v>6508</v>
      </c>
      <c r="C1853" s="11" t="s">
        <v>1803</v>
      </c>
      <c r="D1853" s="768">
        <v>223</v>
      </c>
      <c r="E1853" s="292">
        <v>149055</v>
      </c>
      <c r="G1853" s="6">
        <f t="shared" si="34"/>
        <v>149055</v>
      </c>
    </row>
    <row r="1854" spans="1:7" hidden="1" x14ac:dyDescent="0.25">
      <c r="A1854" s="113">
        <v>44265</v>
      </c>
      <c r="B1854" s="10" t="s">
        <v>6720</v>
      </c>
      <c r="C1854" s="11" t="s">
        <v>1803</v>
      </c>
      <c r="D1854" s="768">
        <v>261</v>
      </c>
      <c r="E1854" s="8">
        <v>68784</v>
      </c>
      <c r="G1854" s="6">
        <f t="shared" si="34"/>
        <v>68784</v>
      </c>
    </row>
    <row r="1855" spans="1:7" hidden="1" x14ac:dyDescent="0.25">
      <c r="A1855" s="113">
        <v>44268</v>
      </c>
      <c r="B1855" s="10" t="s">
        <v>6511</v>
      </c>
      <c r="C1855" s="11" t="s">
        <v>1803</v>
      </c>
      <c r="D1855" s="768">
        <v>336</v>
      </c>
      <c r="E1855" s="8">
        <v>9691</v>
      </c>
      <c r="G1855" s="6">
        <f t="shared" si="34"/>
        <v>9691</v>
      </c>
    </row>
    <row r="1856" spans="1:7" hidden="1" x14ac:dyDescent="0.25">
      <c r="A1856" s="113">
        <v>44268</v>
      </c>
      <c r="B1856" s="10" t="s">
        <v>6720</v>
      </c>
      <c r="C1856" s="11" t="s">
        <v>1803</v>
      </c>
      <c r="D1856" s="768">
        <v>337</v>
      </c>
      <c r="E1856" s="8">
        <v>15953</v>
      </c>
      <c r="G1856" s="6">
        <f t="shared" si="34"/>
        <v>15953</v>
      </c>
    </row>
    <row r="1857" spans="1:8" hidden="1" x14ac:dyDescent="0.25">
      <c r="A1857" s="113">
        <v>44271</v>
      </c>
      <c r="B1857" s="10" t="s">
        <v>6508</v>
      </c>
      <c r="C1857" s="11" t="s">
        <v>1803</v>
      </c>
      <c r="D1857" s="768">
        <v>403</v>
      </c>
      <c r="E1857" s="8">
        <v>8000</v>
      </c>
      <c r="G1857" s="6">
        <f t="shared" si="34"/>
        <v>8000</v>
      </c>
    </row>
    <row r="1858" spans="1:8" hidden="1" x14ac:dyDescent="0.25">
      <c r="A1858" s="113">
        <v>44271</v>
      </c>
      <c r="B1858" s="10" t="s">
        <v>6408</v>
      </c>
      <c r="C1858" s="11" t="s">
        <v>1803</v>
      </c>
      <c r="D1858" s="769" t="s">
        <v>6765</v>
      </c>
      <c r="E1858" s="8">
        <v>21517</v>
      </c>
      <c r="G1858" s="6">
        <f t="shared" si="34"/>
        <v>21517</v>
      </c>
    </row>
    <row r="1859" spans="1:8" hidden="1" x14ac:dyDescent="0.25">
      <c r="A1859" s="113">
        <v>44271</v>
      </c>
      <c r="B1859" s="10" t="s">
        <v>6720</v>
      </c>
      <c r="C1859" s="11" t="s">
        <v>1803</v>
      </c>
      <c r="D1859" s="769" t="s">
        <v>6766</v>
      </c>
      <c r="E1859" s="8">
        <v>2281</v>
      </c>
      <c r="G1859" s="6">
        <f t="shared" si="34"/>
        <v>2281</v>
      </c>
    </row>
    <row r="1860" spans="1:8" hidden="1" x14ac:dyDescent="0.25">
      <c r="A1860" s="113">
        <v>44272</v>
      </c>
      <c r="B1860" s="10" t="s">
        <v>6508</v>
      </c>
      <c r="C1860" s="11" t="s">
        <v>1803</v>
      </c>
      <c r="D1860" s="768">
        <v>451</v>
      </c>
      <c r="E1860" s="8">
        <v>2858</v>
      </c>
      <c r="G1860" s="6">
        <f t="shared" si="34"/>
        <v>2858</v>
      </c>
    </row>
    <row r="1861" spans="1:8" hidden="1" x14ac:dyDescent="0.25">
      <c r="A1861" s="113">
        <v>44274</v>
      </c>
      <c r="B1861" s="10" t="s">
        <v>6508</v>
      </c>
      <c r="C1861" s="11" t="s">
        <v>1803</v>
      </c>
      <c r="D1861" s="768">
        <v>495</v>
      </c>
      <c r="E1861" s="8">
        <v>71428</v>
      </c>
      <c r="G1861" s="6">
        <f t="shared" si="34"/>
        <v>71428</v>
      </c>
    </row>
    <row r="1862" spans="1:8" ht="16.5" hidden="1" thickBot="1" x14ac:dyDescent="0.3">
      <c r="A1862" s="113">
        <v>44274</v>
      </c>
      <c r="B1862" s="10" t="s">
        <v>1400</v>
      </c>
      <c r="C1862" s="11" t="s">
        <v>1803</v>
      </c>
      <c r="D1862" s="768">
        <v>494</v>
      </c>
      <c r="E1862" s="293">
        <v>53174</v>
      </c>
      <c r="G1862" s="6">
        <f t="shared" si="34"/>
        <v>53174</v>
      </c>
    </row>
    <row r="1863" spans="1:8" hidden="1" x14ac:dyDescent="0.25">
      <c r="A1863" s="113">
        <v>44274</v>
      </c>
      <c r="B1863" s="10" t="s">
        <v>6508</v>
      </c>
      <c r="C1863" s="11" t="s">
        <v>1803</v>
      </c>
      <c r="D1863" s="768">
        <v>43</v>
      </c>
      <c r="F1863" s="9">
        <v>55691</v>
      </c>
      <c r="G1863" s="6">
        <f t="shared" si="34"/>
        <v>-55691</v>
      </c>
      <c r="H1863" s="7" t="s">
        <v>6506</v>
      </c>
    </row>
    <row r="1864" spans="1:8" hidden="1" x14ac:dyDescent="0.25">
      <c r="A1864" s="113">
        <v>44275</v>
      </c>
      <c r="B1864" s="10" t="s">
        <v>1400</v>
      </c>
      <c r="C1864" s="11" t="s">
        <v>1803</v>
      </c>
      <c r="D1864" s="768">
        <v>44</v>
      </c>
      <c r="F1864" s="9">
        <v>20120</v>
      </c>
      <c r="G1864" s="6">
        <f t="shared" si="34"/>
        <v>-20120</v>
      </c>
      <c r="H1864" s="7" t="s">
        <v>6506</v>
      </c>
    </row>
    <row r="1865" spans="1:8" hidden="1" x14ac:dyDescent="0.25">
      <c r="A1865" s="113">
        <v>44279</v>
      </c>
      <c r="B1865" s="10" t="s">
        <v>6408</v>
      </c>
      <c r="C1865" s="11" t="s">
        <v>3011</v>
      </c>
      <c r="D1865" s="768">
        <v>2</v>
      </c>
      <c r="E1865" s="8">
        <v>51450</v>
      </c>
      <c r="G1865" s="6">
        <f t="shared" si="34"/>
        <v>51450</v>
      </c>
    </row>
    <row r="1866" spans="1:8" hidden="1" x14ac:dyDescent="0.25">
      <c r="A1866" s="113">
        <v>44275</v>
      </c>
      <c r="B1866" s="10" t="s">
        <v>2933</v>
      </c>
      <c r="C1866" s="11" t="s">
        <v>6767</v>
      </c>
      <c r="D1866" s="768">
        <v>2103</v>
      </c>
      <c r="E1866" s="8">
        <v>61200</v>
      </c>
      <c r="G1866" s="6">
        <f t="shared" si="34"/>
        <v>61200</v>
      </c>
    </row>
    <row r="1867" spans="1:8" hidden="1" x14ac:dyDescent="0.25">
      <c r="A1867" s="113">
        <v>44284</v>
      </c>
      <c r="B1867" s="10" t="s">
        <v>6408</v>
      </c>
      <c r="C1867" s="11" t="s">
        <v>3011</v>
      </c>
      <c r="F1867" s="9">
        <v>50000</v>
      </c>
      <c r="G1867" s="6">
        <f t="shared" si="34"/>
        <v>-50000</v>
      </c>
      <c r="H1867" s="7" t="s">
        <v>6788</v>
      </c>
    </row>
    <row r="1868" spans="1:8" hidden="1" x14ac:dyDescent="0.25">
      <c r="A1868" s="113">
        <v>44284</v>
      </c>
      <c r="B1868" s="10" t="s">
        <v>1400</v>
      </c>
      <c r="C1868" s="11" t="s">
        <v>5681</v>
      </c>
      <c r="F1868" s="9">
        <v>50000</v>
      </c>
      <c r="G1868" s="6">
        <f t="shared" si="34"/>
        <v>-50000</v>
      </c>
      <c r="H1868" s="7" t="s">
        <v>6788</v>
      </c>
    </row>
    <row r="1869" spans="1:8" hidden="1" x14ac:dyDescent="0.25">
      <c r="A1869" s="113">
        <v>44284</v>
      </c>
      <c r="B1869" s="10" t="s">
        <v>1400</v>
      </c>
      <c r="C1869" s="11" t="s">
        <v>164</v>
      </c>
      <c r="E1869" s="8">
        <v>121998</v>
      </c>
      <c r="G1869" s="6">
        <f t="shared" si="34"/>
        <v>121998</v>
      </c>
    </row>
    <row r="1870" spans="1:8" hidden="1" x14ac:dyDescent="0.25">
      <c r="A1870" s="113">
        <v>44284</v>
      </c>
      <c r="B1870" s="10" t="s">
        <v>1400</v>
      </c>
      <c r="C1870" s="11" t="s">
        <v>164</v>
      </c>
      <c r="F1870" s="9">
        <v>100000</v>
      </c>
      <c r="G1870" s="6">
        <f t="shared" si="34"/>
        <v>-100000</v>
      </c>
      <c r="H1870" s="7" t="s">
        <v>6788</v>
      </c>
    </row>
    <row r="1871" spans="1:8" hidden="1" x14ac:dyDescent="0.25">
      <c r="A1871" s="113">
        <v>44284</v>
      </c>
      <c r="B1871" s="10" t="s">
        <v>6507</v>
      </c>
      <c r="C1871" s="11" t="s">
        <v>180</v>
      </c>
      <c r="F1871" s="9">
        <v>21600</v>
      </c>
      <c r="G1871" s="6">
        <f t="shared" si="34"/>
        <v>-21600</v>
      </c>
      <c r="H1871" s="78"/>
    </row>
    <row r="1872" spans="1:8" hidden="1" x14ac:dyDescent="0.25">
      <c r="A1872" s="113">
        <v>44284</v>
      </c>
      <c r="B1872" s="10" t="s">
        <v>6518</v>
      </c>
      <c r="C1872" s="11" t="s">
        <v>180</v>
      </c>
      <c r="F1872" s="9">
        <v>30000</v>
      </c>
      <c r="G1872" s="6">
        <f t="shared" si="34"/>
        <v>-30000</v>
      </c>
      <c r="H1872" s="79" t="s">
        <v>6788</v>
      </c>
    </row>
    <row r="1873" spans="1:8" hidden="1" x14ac:dyDescent="0.25">
      <c r="A1873" s="113">
        <v>44284</v>
      </c>
      <c r="B1873" s="10" t="s">
        <v>2652</v>
      </c>
      <c r="C1873" s="11" t="s">
        <v>180</v>
      </c>
      <c r="F1873" s="9">
        <v>98400</v>
      </c>
      <c r="G1873" s="6">
        <f t="shared" si="34"/>
        <v>-98400</v>
      </c>
      <c r="H1873" s="80"/>
    </row>
    <row r="1874" spans="1:8" hidden="1" x14ac:dyDescent="0.25">
      <c r="A1874" s="113">
        <v>44240</v>
      </c>
      <c r="B1874" s="10" t="s">
        <v>6408</v>
      </c>
      <c r="C1874" s="11" t="s">
        <v>3011</v>
      </c>
      <c r="E1874" s="8">
        <v>29000</v>
      </c>
      <c r="G1874" s="6">
        <f t="shared" si="34"/>
        <v>29000</v>
      </c>
    </row>
    <row r="1875" spans="1:8" hidden="1" x14ac:dyDescent="0.25">
      <c r="A1875" s="113">
        <v>44240</v>
      </c>
      <c r="B1875" s="10" t="s">
        <v>6511</v>
      </c>
      <c r="C1875" s="11" t="s">
        <v>3011</v>
      </c>
      <c r="F1875" s="9">
        <v>14000</v>
      </c>
      <c r="G1875" s="6">
        <f t="shared" si="34"/>
        <v>-14000</v>
      </c>
      <c r="H1875" s="54"/>
    </row>
    <row r="1876" spans="1:8" hidden="1" x14ac:dyDescent="0.25">
      <c r="A1876" s="113">
        <v>44240</v>
      </c>
      <c r="B1876" s="10" t="s">
        <v>6408</v>
      </c>
      <c r="C1876" s="11" t="s">
        <v>3011</v>
      </c>
      <c r="F1876" s="9">
        <v>30450</v>
      </c>
      <c r="G1876" s="6">
        <f t="shared" si="34"/>
        <v>-30450</v>
      </c>
      <c r="H1876" s="55" t="s">
        <v>6809</v>
      </c>
    </row>
    <row r="1877" spans="1:8" ht="24" hidden="1" customHeight="1" x14ac:dyDescent="0.25">
      <c r="A1877" s="113">
        <v>44288</v>
      </c>
      <c r="B1877" s="10" t="s">
        <v>6511</v>
      </c>
      <c r="C1877" s="11" t="s">
        <v>438</v>
      </c>
      <c r="F1877" s="9">
        <v>73360</v>
      </c>
      <c r="G1877" s="6">
        <f t="shared" si="34"/>
        <v>-73360</v>
      </c>
      <c r="H1877" s="1230" t="s">
        <v>6973</v>
      </c>
    </row>
    <row r="1878" spans="1:8" ht="24" hidden="1" customHeight="1" x14ac:dyDescent="0.25">
      <c r="A1878" s="113">
        <v>44288</v>
      </c>
      <c r="B1878" s="10" t="s">
        <v>6408</v>
      </c>
      <c r="C1878" s="11" t="s">
        <v>438</v>
      </c>
      <c r="F1878" s="9">
        <v>7970</v>
      </c>
      <c r="G1878" s="6">
        <f t="shared" si="34"/>
        <v>-7970</v>
      </c>
      <c r="H1878" s="1230"/>
    </row>
    <row r="1879" spans="1:8" ht="24" hidden="1" customHeight="1" x14ac:dyDescent="0.25">
      <c r="A1879" s="113">
        <v>44288</v>
      </c>
      <c r="B1879" s="10" t="s">
        <v>1400</v>
      </c>
      <c r="C1879" s="11" t="s">
        <v>438</v>
      </c>
      <c r="F1879" s="9">
        <v>21500</v>
      </c>
      <c r="G1879" s="6">
        <f t="shared" si="34"/>
        <v>-21500</v>
      </c>
      <c r="H1879" s="1230"/>
    </row>
    <row r="1880" spans="1:8" ht="24" hidden="1" customHeight="1" x14ac:dyDescent="0.25">
      <c r="A1880" s="113">
        <v>44288</v>
      </c>
      <c r="B1880" s="10" t="s">
        <v>6408</v>
      </c>
      <c r="C1880" s="11" t="s">
        <v>438</v>
      </c>
      <c r="F1880" s="9">
        <v>2900</v>
      </c>
      <c r="G1880" s="6">
        <f t="shared" si="34"/>
        <v>-2900</v>
      </c>
      <c r="H1880" s="1230"/>
    </row>
    <row r="1881" spans="1:8" ht="24" hidden="1" customHeight="1" x14ac:dyDescent="0.25">
      <c r="A1881" s="113">
        <v>44280</v>
      </c>
      <c r="B1881" s="10" t="s">
        <v>1400</v>
      </c>
      <c r="C1881" s="11" t="s">
        <v>438</v>
      </c>
      <c r="F1881" s="9">
        <v>24225</v>
      </c>
      <c r="G1881" s="6">
        <f t="shared" si="34"/>
        <v>-24225</v>
      </c>
      <c r="H1881" s="1230"/>
    </row>
    <row r="1882" spans="1:8" ht="24" hidden="1" customHeight="1" x14ac:dyDescent="0.25">
      <c r="A1882" s="113">
        <v>44331</v>
      </c>
      <c r="B1882" s="10" t="s">
        <v>6408</v>
      </c>
      <c r="C1882" s="11" t="s">
        <v>438</v>
      </c>
      <c r="F1882" s="9">
        <v>54720</v>
      </c>
      <c r="G1882" s="6">
        <f t="shared" si="34"/>
        <v>-54720</v>
      </c>
      <c r="H1882" s="1230"/>
    </row>
    <row r="1883" spans="1:8" ht="24" hidden="1" customHeight="1" x14ac:dyDescent="0.25">
      <c r="A1883" s="113">
        <v>44341</v>
      </c>
      <c r="B1883" s="10" t="s">
        <v>6511</v>
      </c>
      <c r="C1883" s="11" t="s">
        <v>438</v>
      </c>
      <c r="F1883" s="9">
        <v>22415</v>
      </c>
      <c r="G1883" s="6">
        <f t="shared" si="34"/>
        <v>-22415</v>
      </c>
      <c r="H1883" s="1230"/>
    </row>
    <row r="1884" spans="1:8" hidden="1" x14ac:dyDescent="0.25">
      <c r="A1884" s="113">
        <v>44300</v>
      </c>
      <c r="B1884" s="10" t="s">
        <v>1400</v>
      </c>
      <c r="C1884" s="11" t="s">
        <v>164</v>
      </c>
      <c r="E1884" s="8">
        <v>4494</v>
      </c>
      <c r="G1884" s="6">
        <f t="shared" si="34"/>
        <v>4494</v>
      </c>
    </row>
    <row r="1885" spans="1:8" hidden="1" x14ac:dyDescent="0.25">
      <c r="A1885" s="113">
        <v>44288</v>
      </c>
      <c r="B1885" s="10" t="s">
        <v>1400</v>
      </c>
      <c r="C1885" s="11" t="s">
        <v>164</v>
      </c>
      <c r="E1885" s="8">
        <v>743</v>
      </c>
      <c r="G1885" s="6">
        <f t="shared" si="34"/>
        <v>743</v>
      </c>
    </row>
    <row r="1886" spans="1:8" hidden="1" x14ac:dyDescent="0.25">
      <c r="A1886" s="113">
        <v>44291</v>
      </c>
      <c r="B1886" s="10" t="s">
        <v>6508</v>
      </c>
      <c r="C1886" s="11" t="s">
        <v>1803</v>
      </c>
      <c r="E1886" s="109"/>
      <c r="F1886" s="110">
        <f>171059-12500</f>
        <v>158559</v>
      </c>
      <c r="G1886" s="6">
        <f t="shared" si="34"/>
        <v>-158559</v>
      </c>
      <c r="H1886" s="1182" t="s">
        <v>6910</v>
      </c>
    </row>
    <row r="1887" spans="1:8" hidden="1" x14ac:dyDescent="0.25">
      <c r="A1887" s="113">
        <v>44291</v>
      </c>
      <c r="B1887" s="10" t="s">
        <v>6518</v>
      </c>
      <c r="C1887" s="11" t="s">
        <v>1803</v>
      </c>
      <c r="E1887" s="109"/>
      <c r="F1887" s="111">
        <v>82220</v>
      </c>
      <c r="G1887" s="6">
        <f t="shared" si="34"/>
        <v>-82220</v>
      </c>
      <c r="H1887" s="1149"/>
    </row>
    <row r="1888" spans="1:8" hidden="1" x14ac:dyDescent="0.25">
      <c r="A1888" s="113">
        <v>44291</v>
      </c>
      <c r="B1888" s="10" t="s">
        <v>6511</v>
      </c>
      <c r="C1888" s="11" t="s">
        <v>1803</v>
      </c>
      <c r="E1888" s="109"/>
      <c r="F1888" s="111">
        <f>16101+25620</f>
        <v>41721</v>
      </c>
      <c r="G1888" s="6">
        <f t="shared" si="34"/>
        <v>-41721</v>
      </c>
      <c r="H1888" s="1149"/>
    </row>
    <row r="1889" spans="1:8" hidden="1" x14ac:dyDescent="0.25">
      <c r="A1889" s="113">
        <v>44291</v>
      </c>
      <c r="B1889" s="10" t="s">
        <v>6720</v>
      </c>
      <c r="C1889" s="11" t="s">
        <v>1803</v>
      </c>
      <c r="E1889" s="109"/>
      <c r="F1889" s="112">
        <v>200000</v>
      </c>
      <c r="G1889" s="6">
        <f t="shared" si="34"/>
        <v>-200000</v>
      </c>
      <c r="H1889" s="1150"/>
    </row>
    <row r="1890" spans="1:8" hidden="1" x14ac:dyDescent="0.25">
      <c r="A1890" s="113">
        <v>44288</v>
      </c>
      <c r="B1890" s="10" t="s">
        <v>6518</v>
      </c>
      <c r="C1890" s="11" t="s">
        <v>169</v>
      </c>
      <c r="E1890" s="8">
        <v>6270</v>
      </c>
      <c r="G1890" s="6">
        <f t="shared" si="34"/>
        <v>6270</v>
      </c>
    </row>
    <row r="1891" spans="1:8" hidden="1" x14ac:dyDescent="0.25">
      <c r="A1891" s="113">
        <v>44293</v>
      </c>
      <c r="B1891" s="10" t="s">
        <v>6518</v>
      </c>
      <c r="C1891" s="11" t="s">
        <v>162</v>
      </c>
      <c r="E1891" s="8">
        <v>545000</v>
      </c>
      <c r="G1891" s="6">
        <f t="shared" si="34"/>
        <v>545000</v>
      </c>
    </row>
    <row r="1892" spans="1:8" hidden="1" x14ac:dyDescent="0.25">
      <c r="A1892" s="113">
        <v>44293</v>
      </c>
      <c r="B1892" s="10" t="s">
        <v>6518</v>
      </c>
      <c r="C1892" s="11" t="s">
        <v>162</v>
      </c>
      <c r="F1892" s="9">
        <v>400000</v>
      </c>
      <c r="G1892" s="6">
        <f t="shared" si="34"/>
        <v>-400000</v>
      </c>
      <c r="H1892" s="7" t="s">
        <v>6788</v>
      </c>
    </row>
    <row r="1893" spans="1:8" hidden="1" x14ac:dyDescent="0.25">
      <c r="A1893" s="113">
        <v>44294</v>
      </c>
      <c r="B1893" s="10" t="s">
        <v>6408</v>
      </c>
      <c r="C1893" s="11" t="s">
        <v>5681</v>
      </c>
      <c r="D1893" s="768" t="s">
        <v>9245</v>
      </c>
      <c r="E1893" s="8">
        <v>109600</v>
      </c>
      <c r="G1893" s="6">
        <f t="shared" si="34"/>
        <v>109600</v>
      </c>
    </row>
    <row r="1894" spans="1:8" hidden="1" x14ac:dyDescent="0.25">
      <c r="A1894" s="113">
        <v>44270</v>
      </c>
      <c r="B1894" s="10" t="s">
        <v>6408</v>
      </c>
      <c r="C1894" s="11" t="s">
        <v>166</v>
      </c>
      <c r="E1894" s="8">
        <v>17100</v>
      </c>
      <c r="G1894" s="6">
        <f t="shared" si="34"/>
        <v>17100</v>
      </c>
    </row>
    <row r="1895" spans="1:8" hidden="1" x14ac:dyDescent="0.25">
      <c r="A1895" s="113">
        <v>44307</v>
      </c>
      <c r="B1895" s="10" t="s">
        <v>6508</v>
      </c>
      <c r="C1895" s="11" t="s">
        <v>180</v>
      </c>
      <c r="E1895" s="8">
        <v>31875</v>
      </c>
      <c r="G1895" s="6">
        <f t="shared" si="34"/>
        <v>31875</v>
      </c>
    </row>
    <row r="1896" spans="1:8" hidden="1" x14ac:dyDescent="0.25">
      <c r="A1896" s="113">
        <v>44308</v>
      </c>
      <c r="B1896" s="10" t="s">
        <v>6408</v>
      </c>
      <c r="C1896" s="11" t="s">
        <v>5681</v>
      </c>
      <c r="D1896" s="768" t="s">
        <v>9285</v>
      </c>
      <c r="E1896" s="8">
        <v>36700</v>
      </c>
      <c r="G1896" s="6">
        <f t="shared" si="34"/>
        <v>36700</v>
      </c>
    </row>
    <row r="1897" spans="1:8" hidden="1" x14ac:dyDescent="0.25">
      <c r="A1897" s="113">
        <v>44308</v>
      </c>
      <c r="B1897" s="10" t="s">
        <v>1400</v>
      </c>
      <c r="C1897" s="11" t="s">
        <v>5681</v>
      </c>
      <c r="D1897" s="768" t="s">
        <v>9284</v>
      </c>
      <c r="E1897" s="8">
        <v>6000</v>
      </c>
      <c r="G1897" s="6">
        <f t="shared" si="34"/>
        <v>6000</v>
      </c>
    </row>
    <row r="1898" spans="1:8" hidden="1" x14ac:dyDescent="0.25">
      <c r="A1898" s="113">
        <v>44316</v>
      </c>
      <c r="B1898" s="10" t="s">
        <v>6408</v>
      </c>
      <c r="C1898" s="11" t="s">
        <v>5681</v>
      </c>
      <c r="F1898" s="9">
        <v>100000</v>
      </c>
      <c r="G1898" s="6">
        <f t="shared" si="34"/>
        <v>-100000</v>
      </c>
      <c r="H1898" s="7" t="s">
        <v>6907</v>
      </c>
    </row>
    <row r="1899" spans="1:8" hidden="1" x14ac:dyDescent="0.25">
      <c r="A1899" s="113">
        <v>44275</v>
      </c>
      <c r="B1899" s="10" t="s">
        <v>6508</v>
      </c>
      <c r="C1899" s="11" t="s">
        <v>1803</v>
      </c>
      <c r="E1899" s="8">
        <v>4381</v>
      </c>
      <c r="G1899" s="6">
        <f t="shared" si="34"/>
        <v>4381</v>
      </c>
    </row>
    <row r="1900" spans="1:8" hidden="1" x14ac:dyDescent="0.25">
      <c r="A1900" s="113">
        <v>44275</v>
      </c>
      <c r="B1900" s="10" t="s">
        <v>1400</v>
      </c>
      <c r="C1900" s="11" t="s">
        <v>1803</v>
      </c>
      <c r="E1900" s="8">
        <v>18880</v>
      </c>
      <c r="G1900" s="6">
        <f t="shared" si="34"/>
        <v>18880</v>
      </c>
    </row>
    <row r="1901" spans="1:8" hidden="1" x14ac:dyDescent="0.25">
      <c r="A1901" s="113">
        <v>44275</v>
      </c>
      <c r="B1901" s="10" t="s">
        <v>1400</v>
      </c>
      <c r="C1901" s="11" t="s">
        <v>1803</v>
      </c>
      <c r="F1901" s="9">
        <v>20120</v>
      </c>
      <c r="G1901" s="6">
        <f t="shared" si="34"/>
        <v>-20120</v>
      </c>
      <c r="H1901" s="7" t="s">
        <v>6909</v>
      </c>
    </row>
    <row r="1902" spans="1:8" hidden="1" x14ac:dyDescent="0.25">
      <c r="A1902" s="113">
        <v>44279</v>
      </c>
      <c r="B1902" s="10" t="s">
        <v>6408</v>
      </c>
      <c r="C1902" s="11" t="s">
        <v>1803</v>
      </c>
      <c r="E1902" s="8">
        <v>18012</v>
      </c>
      <c r="G1902" s="6">
        <f t="shared" si="34"/>
        <v>18012</v>
      </c>
    </row>
    <row r="1903" spans="1:8" hidden="1" x14ac:dyDescent="0.25">
      <c r="A1903" s="113">
        <v>44281</v>
      </c>
      <c r="B1903" s="10" t="s">
        <v>6408</v>
      </c>
      <c r="C1903" s="11" t="s">
        <v>1803</v>
      </c>
      <c r="F1903" s="9">
        <v>11028</v>
      </c>
      <c r="G1903" s="6">
        <f t="shared" si="34"/>
        <v>-11028</v>
      </c>
      <c r="H1903" s="7" t="s">
        <v>6909</v>
      </c>
    </row>
    <row r="1904" spans="1:8" hidden="1" x14ac:dyDescent="0.25">
      <c r="A1904" s="113">
        <v>44281</v>
      </c>
      <c r="B1904" s="10" t="s">
        <v>1400</v>
      </c>
      <c r="C1904" s="11" t="s">
        <v>1803</v>
      </c>
      <c r="E1904" s="8">
        <v>8592</v>
      </c>
      <c r="G1904" s="6">
        <f t="shared" si="34"/>
        <v>8592</v>
      </c>
    </row>
    <row r="1905" spans="1:7" hidden="1" x14ac:dyDescent="0.25">
      <c r="A1905" s="113">
        <v>44281</v>
      </c>
      <c r="B1905" s="10" t="s">
        <v>6508</v>
      </c>
      <c r="C1905" s="11" t="s">
        <v>1803</v>
      </c>
      <c r="E1905" s="8">
        <v>3334</v>
      </c>
      <c r="G1905" s="6">
        <f t="shared" si="34"/>
        <v>3334</v>
      </c>
    </row>
    <row r="1906" spans="1:7" hidden="1" x14ac:dyDescent="0.25">
      <c r="A1906" s="113">
        <v>44284</v>
      </c>
      <c r="B1906" s="10" t="s">
        <v>6408</v>
      </c>
      <c r="C1906" s="11" t="s">
        <v>1803</v>
      </c>
      <c r="F1906" s="9">
        <v>2656</v>
      </c>
      <c r="G1906" s="6">
        <f t="shared" si="34"/>
        <v>-2656</v>
      </c>
    </row>
    <row r="1907" spans="1:7" hidden="1" x14ac:dyDescent="0.25">
      <c r="A1907" s="113">
        <v>44284</v>
      </c>
      <c r="B1907" s="10" t="s">
        <v>6408</v>
      </c>
      <c r="C1907" s="11" t="s">
        <v>1803</v>
      </c>
      <c r="E1907" s="8">
        <v>10724</v>
      </c>
      <c r="G1907" s="6">
        <f t="shared" si="34"/>
        <v>10724</v>
      </c>
    </row>
    <row r="1908" spans="1:7" hidden="1" x14ac:dyDescent="0.25">
      <c r="A1908" s="113">
        <v>44284</v>
      </c>
      <c r="B1908" s="10" t="s">
        <v>6720</v>
      </c>
      <c r="C1908" s="11" t="s">
        <v>1803</v>
      </c>
      <c r="E1908" s="8">
        <v>33917</v>
      </c>
      <c r="G1908" s="6">
        <f t="shared" si="34"/>
        <v>33917</v>
      </c>
    </row>
    <row r="1909" spans="1:7" hidden="1" x14ac:dyDescent="0.25">
      <c r="A1909" s="113">
        <v>44291</v>
      </c>
      <c r="B1909" s="10" t="s">
        <v>6511</v>
      </c>
      <c r="C1909" s="11" t="s">
        <v>1803</v>
      </c>
      <c r="E1909" s="8">
        <v>13895</v>
      </c>
      <c r="G1909" s="6">
        <f t="shared" si="34"/>
        <v>13895</v>
      </c>
    </row>
    <row r="1910" spans="1:7" hidden="1" x14ac:dyDescent="0.25">
      <c r="A1910" s="113">
        <v>44291</v>
      </c>
      <c r="B1910" s="10" t="s">
        <v>6720</v>
      </c>
      <c r="C1910" s="11" t="s">
        <v>1803</v>
      </c>
      <c r="E1910" s="8">
        <v>5105</v>
      </c>
      <c r="G1910" s="6">
        <f t="shared" si="34"/>
        <v>5105</v>
      </c>
    </row>
    <row r="1911" spans="1:7" hidden="1" x14ac:dyDescent="0.25">
      <c r="A1911" s="113">
        <v>44294</v>
      </c>
      <c r="B1911" s="10" t="s">
        <v>6511</v>
      </c>
      <c r="C1911" s="11" t="s">
        <v>1803</v>
      </c>
      <c r="E1911" s="8">
        <v>220774</v>
      </c>
      <c r="G1911" s="6">
        <f t="shared" si="34"/>
        <v>220774</v>
      </c>
    </row>
    <row r="1912" spans="1:7" hidden="1" x14ac:dyDescent="0.25">
      <c r="A1912" s="113">
        <v>44294</v>
      </c>
      <c r="B1912" s="10" t="s">
        <v>1400</v>
      </c>
      <c r="C1912" s="11" t="s">
        <v>1803</v>
      </c>
      <c r="E1912" s="8">
        <v>68510</v>
      </c>
      <c r="G1912" s="6">
        <f t="shared" si="34"/>
        <v>68510</v>
      </c>
    </row>
    <row r="1913" spans="1:7" hidden="1" x14ac:dyDescent="0.25">
      <c r="A1913" s="113">
        <v>44294</v>
      </c>
      <c r="B1913" s="10" t="s">
        <v>6720</v>
      </c>
      <c r="C1913" s="11" t="s">
        <v>1803</v>
      </c>
      <c r="E1913" s="8">
        <v>758</v>
      </c>
      <c r="G1913" s="6">
        <f t="shared" si="34"/>
        <v>758</v>
      </c>
    </row>
    <row r="1914" spans="1:7" hidden="1" x14ac:dyDescent="0.25">
      <c r="A1914" s="113">
        <v>44296</v>
      </c>
      <c r="B1914" s="10" t="s">
        <v>6511</v>
      </c>
      <c r="C1914" s="11" t="s">
        <v>1803</v>
      </c>
      <c r="E1914" s="8">
        <v>5675</v>
      </c>
      <c r="G1914" s="6">
        <f t="shared" si="34"/>
        <v>5675</v>
      </c>
    </row>
    <row r="1915" spans="1:7" hidden="1" x14ac:dyDescent="0.25">
      <c r="A1915" s="113">
        <v>44298</v>
      </c>
      <c r="B1915" s="10" t="s">
        <v>6508</v>
      </c>
      <c r="C1915" s="11" t="s">
        <v>1803</v>
      </c>
      <c r="E1915" s="8">
        <v>24564</v>
      </c>
      <c r="G1915" s="6">
        <f t="shared" si="34"/>
        <v>24564</v>
      </c>
    </row>
    <row r="1916" spans="1:7" hidden="1" x14ac:dyDescent="0.25">
      <c r="A1916" s="113">
        <v>44300</v>
      </c>
      <c r="B1916" s="10" t="s">
        <v>6508</v>
      </c>
      <c r="C1916" s="11" t="s">
        <v>1803</v>
      </c>
      <c r="E1916" s="8">
        <v>860</v>
      </c>
      <c r="G1916" s="6">
        <f t="shared" si="34"/>
        <v>860</v>
      </c>
    </row>
    <row r="1917" spans="1:7" hidden="1" x14ac:dyDescent="0.25">
      <c r="A1917" s="113">
        <v>44302</v>
      </c>
      <c r="B1917" s="10" t="s">
        <v>6511</v>
      </c>
      <c r="C1917" s="11" t="s">
        <v>1803</v>
      </c>
      <c r="E1917" s="8">
        <v>2821</v>
      </c>
      <c r="G1917" s="6">
        <f t="shared" si="34"/>
        <v>2821</v>
      </c>
    </row>
    <row r="1918" spans="1:7" hidden="1" x14ac:dyDescent="0.25">
      <c r="A1918" s="113">
        <v>44303</v>
      </c>
      <c r="B1918" s="10" t="s">
        <v>6408</v>
      </c>
      <c r="C1918" s="11" t="s">
        <v>1803</v>
      </c>
      <c r="E1918" s="8">
        <v>14409</v>
      </c>
      <c r="G1918" s="6">
        <f t="shared" si="34"/>
        <v>14409</v>
      </c>
    </row>
    <row r="1919" spans="1:7" hidden="1" x14ac:dyDescent="0.25">
      <c r="A1919" s="113">
        <v>44320</v>
      </c>
      <c r="B1919" s="10" t="s">
        <v>1400</v>
      </c>
      <c r="C1919" s="11" t="s">
        <v>5681</v>
      </c>
      <c r="D1919" s="768" t="s">
        <v>8312</v>
      </c>
      <c r="E1919" s="8">
        <v>17200</v>
      </c>
      <c r="G1919" s="6">
        <f t="shared" si="34"/>
        <v>17200</v>
      </c>
    </row>
    <row r="1920" spans="1:7" hidden="1" x14ac:dyDescent="0.25">
      <c r="A1920" s="113">
        <v>44333</v>
      </c>
      <c r="B1920" s="10" t="s">
        <v>2933</v>
      </c>
      <c r="C1920" s="11" t="s">
        <v>164</v>
      </c>
      <c r="D1920" s="768">
        <v>4445</v>
      </c>
      <c r="E1920" s="8">
        <v>6168</v>
      </c>
      <c r="G1920" s="6">
        <f t="shared" si="34"/>
        <v>6168</v>
      </c>
    </row>
    <row r="1921" spans="1:8" hidden="1" x14ac:dyDescent="0.25">
      <c r="A1921" s="113">
        <v>44333</v>
      </c>
      <c r="B1921" s="10" t="s">
        <v>1400</v>
      </c>
      <c r="C1921" s="11" t="s">
        <v>164</v>
      </c>
      <c r="D1921" s="768">
        <v>4453</v>
      </c>
      <c r="E1921" s="8">
        <v>16796</v>
      </c>
      <c r="G1921" s="6">
        <f t="shared" si="34"/>
        <v>16796</v>
      </c>
    </row>
    <row r="1922" spans="1:8" hidden="1" x14ac:dyDescent="0.25">
      <c r="A1922" s="113">
        <v>44340</v>
      </c>
      <c r="B1922" s="10" t="s">
        <v>6511</v>
      </c>
      <c r="C1922" s="11" t="s">
        <v>166</v>
      </c>
      <c r="E1922" s="8">
        <v>97145</v>
      </c>
      <c r="G1922" s="6">
        <f t="shared" si="34"/>
        <v>97145</v>
      </c>
    </row>
    <row r="1923" spans="1:8" hidden="1" x14ac:dyDescent="0.25">
      <c r="A1923" s="113">
        <v>44340</v>
      </c>
      <c r="B1923" s="10" t="s">
        <v>6955</v>
      </c>
      <c r="C1923" s="11" t="s">
        <v>166</v>
      </c>
      <c r="E1923" s="8">
        <v>55800</v>
      </c>
      <c r="G1923" s="6">
        <f t="shared" si="34"/>
        <v>55800</v>
      </c>
    </row>
    <row r="1924" spans="1:8" hidden="1" x14ac:dyDescent="0.25">
      <c r="A1924" s="113">
        <v>44340</v>
      </c>
      <c r="B1924" s="10" t="s">
        <v>6408</v>
      </c>
      <c r="C1924" s="11" t="s">
        <v>166</v>
      </c>
      <c r="E1924" s="8">
        <v>4970</v>
      </c>
      <c r="G1924" s="6">
        <f t="shared" si="34"/>
        <v>4970</v>
      </c>
    </row>
    <row r="1925" spans="1:8" hidden="1" x14ac:dyDescent="0.25">
      <c r="A1925" s="113">
        <v>44310</v>
      </c>
      <c r="B1925" s="10" t="s">
        <v>6511</v>
      </c>
      <c r="C1925" s="11" t="s">
        <v>1803</v>
      </c>
      <c r="E1925" s="8">
        <v>5367</v>
      </c>
      <c r="G1925" s="6">
        <f t="shared" si="34"/>
        <v>5367</v>
      </c>
    </row>
    <row r="1926" spans="1:8" hidden="1" x14ac:dyDescent="0.25">
      <c r="A1926" s="113">
        <v>44312</v>
      </c>
      <c r="B1926" s="10" t="s">
        <v>6508</v>
      </c>
      <c r="C1926" s="11" t="s">
        <v>1803</v>
      </c>
      <c r="E1926" s="8">
        <v>12568</v>
      </c>
      <c r="G1926" s="6">
        <f t="shared" si="34"/>
        <v>12568</v>
      </c>
    </row>
    <row r="1927" spans="1:8" hidden="1" x14ac:dyDescent="0.25">
      <c r="A1927" s="113">
        <v>44320</v>
      </c>
      <c r="B1927" s="10" t="s">
        <v>6511</v>
      </c>
      <c r="C1927" s="11" t="s">
        <v>1803</v>
      </c>
      <c r="E1927" s="8">
        <v>121139</v>
      </c>
      <c r="G1927" s="6">
        <f t="shared" si="34"/>
        <v>121139</v>
      </c>
    </row>
    <row r="1928" spans="1:8" hidden="1" x14ac:dyDescent="0.25">
      <c r="A1928" s="113">
        <v>44321</v>
      </c>
      <c r="B1928" s="10" t="s">
        <v>6511</v>
      </c>
      <c r="C1928" s="11" t="s">
        <v>1803</v>
      </c>
      <c r="E1928" s="8">
        <v>13264</v>
      </c>
      <c r="G1928" s="6">
        <f t="shared" si="34"/>
        <v>13264</v>
      </c>
    </row>
    <row r="1929" spans="1:8" hidden="1" x14ac:dyDescent="0.25">
      <c r="A1929" s="113">
        <v>44335</v>
      </c>
      <c r="B1929" s="10" t="s">
        <v>6511</v>
      </c>
      <c r="C1929" s="11" t="s">
        <v>1803</v>
      </c>
      <c r="E1929" s="8">
        <v>5670</v>
      </c>
      <c r="G1929" s="6">
        <f t="shared" si="34"/>
        <v>5670</v>
      </c>
    </row>
    <row r="1930" spans="1:8" hidden="1" x14ac:dyDescent="0.25">
      <c r="A1930" s="113">
        <v>44341</v>
      </c>
      <c r="B1930" s="10" t="s">
        <v>6408</v>
      </c>
      <c r="C1930" s="11" t="s">
        <v>166</v>
      </c>
      <c r="E1930" s="8">
        <v>4395</v>
      </c>
      <c r="G1930" s="6">
        <f t="shared" si="34"/>
        <v>4395</v>
      </c>
    </row>
    <row r="1931" spans="1:8" hidden="1" x14ac:dyDescent="0.25">
      <c r="A1931" s="113">
        <v>44321</v>
      </c>
      <c r="B1931" s="10" t="s">
        <v>2933</v>
      </c>
      <c r="C1931" s="11" t="s">
        <v>6767</v>
      </c>
      <c r="F1931" s="9">
        <v>25000</v>
      </c>
      <c r="G1931" s="6">
        <f t="shared" si="34"/>
        <v>-25000</v>
      </c>
      <c r="H1931" s="7" t="s">
        <v>1157</v>
      </c>
    </row>
    <row r="1932" spans="1:8" hidden="1" x14ac:dyDescent="0.25">
      <c r="A1932" s="113">
        <v>44341</v>
      </c>
      <c r="B1932" s="10" t="s">
        <v>1400</v>
      </c>
      <c r="C1932" s="11" t="s">
        <v>164</v>
      </c>
      <c r="F1932" s="9">
        <v>100000</v>
      </c>
      <c r="G1932" s="6">
        <f t="shared" si="34"/>
        <v>-100000</v>
      </c>
      <c r="H1932" s="7" t="s">
        <v>6956</v>
      </c>
    </row>
    <row r="1933" spans="1:8" hidden="1" x14ac:dyDescent="0.25">
      <c r="A1933" s="113">
        <v>44341</v>
      </c>
      <c r="B1933" s="10" t="s">
        <v>6511</v>
      </c>
      <c r="C1933" s="11" t="s">
        <v>1803</v>
      </c>
      <c r="F1933" s="9">
        <v>300000</v>
      </c>
      <c r="G1933" s="6">
        <f t="shared" si="34"/>
        <v>-300000</v>
      </c>
      <c r="H1933" s="7" t="s">
        <v>6958</v>
      </c>
    </row>
    <row r="1934" spans="1:8" hidden="1" x14ac:dyDescent="0.25">
      <c r="A1934" s="113">
        <v>44342</v>
      </c>
      <c r="B1934" s="10" t="s">
        <v>1400</v>
      </c>
      <c r="C1934" s="11" t="s">
        <v>166</v>
      </c>
      <c r="E1934" s="8">
        <v>35600</v>
      </c>
      <c r="G1934" s="6">
        <f t="shared" si="34"/>
        <v>35600</v>
      </c>
    </row>
    <row r="1935" spans="1:8" hidden="1" x14ac:dyDescent="0.25">
      <c r="A1935" s="113">
        <v>44343</v>
      </c>
      <c r="B1935" s="10" t="s">
        <v>1400</v>
      </c>
      <c r="C1935" s="11" t="s">
        <v>166</v>
      </c>
      <c r="E1935" s="8">
        <v>41800</v>
      </c>
      <c r="G1935" s="6">
        <f t="shared" si="34"/>
        <v>41800</v>
      </c>
    </row>
    <row r="1936" spans="1:8" hidden="1" x14ac:dyDescent="0.25">
      <c r="A1936" s="113">
        <v>44341</v>
      </c>
      <c r="B1936" s="10" t="s">
        <v>6955</v>
      </c>
      <c r="C1936" s="11" t="s">
        <v>166</v>
      </c>
      <c r="E1936" s="8">
        <v>55800</v>
      </c>
      <c r="G1936" s="6">
        <f t="shared" si="34"/>
        <v>55800</v>
      </c>
    </row>
    <row r="1937" spans="1:8" hidden="1" x14ac:dyDescent="0.25">
      <c r="A1937" s="113">
        <v>44345</v>
      </c>
      <c r="B1937" s="10" t="s">
        <v>6511</v>
      </c>
      <c r="C1937" s="11" t="s">
        <v>166</v>
      </c>
      <c r="E1937" s="8">
        <v>8330</v>
      </c>
      <c r="G1937" s="6">
        <f t="shared" si="34"/>
        <v>8330</v>
      </c>
    </row>
    <row r="1938" spans="1:8" hidden="1" x14ac:dyDescent="0.25">
      <c r="A1938" s="113">
        <v>44347</v>
      </c>
      <c r="B1938" s="10" t="s">
        <v>6511</v>
      </c>
      <c r="C1938" s="11" t="s">
        <v>166</v>
      </c>
      <c r="E1938" s="8">
        <v>14190</v>
      </c>
      <c r="G1938" s="6">
        <f t="shared" si="34"/>
        <v>14190</v>
      </c>
    </row>
    <row r="1939" spans="1:8" hidden="1" x14ac:dyDescent="0.25">
      <c r="A1939" s="113">
        <v>44342</v>
      </c>
      <c r="B1939" s="10" t="s">
        <v>2652</v>
      </c>
      <c r="C1939" s="11" t="s">
        <v>166</v>
      </c>
      <c r="E1939" s="8">
        <v>900</v>
      </c>
      <c r="G1939" s="6">
        <f t="shared" si="34"/>
        <v>900</v>
      </c>
      <c r="H1939" s="7" t="s">
        <v>3918</v>
      </c>
    </row>
    <row r="1940" spans="1:8" hidden="1" x14ac:dyDescent="0.25">
      <c r="A1940" s="113">
        <v>44345</v>
      </c>
      <c r="B1940" s="10" t="s">
        <v>1400</v>
      </c>
      <c r="C1940" s="11" t="s">
        <v>166</v>
      </c>
      <c r="F1940" s="9">
        <v>92268</v>
      </c>
      <c r="G1940" s="6">
        <f t="shared" si="34"/>
        <v>-92268</v>
      </c>
      <c r="H1940" s="78"/>
    </row>
    <row r="1941" spans="1:8" hidden="1" x14ac:dyDescent="0.25">
      <c r="A1941" s="113">
        <v>44345</v>
      </c>
      <c r="B1941" s="10" t="s">
        <v>6408</v>
      </c>
      <c r="C1941" s="11" t="s">
        <v>166</v>
      </c>
      <c r="F1941" s="9">
        <v>23720</v>
      </c>
      <c r="G1941" s="6">
        <f t="shared" si="34"/>
        <v>-23720</v>
      </c>
      <c r="H1941" s="79"/>
    </row>
    <row r="1942" spans="1:8" hidden="1" x14ac:dyDescent="0.25">
      <c r="A1942" s="113">
        <v>44345</v>
      </c>
      <c r="B1942" s="10" t="s">
        <v>6507</v>
      </c>
      <c r="C1942" s="11" t="s">
        <v>166</v>
      </c>
      <c r="F1942" s="9">
        <v>4575</v>
      </c>
      <c r="G1942" s="6">
        <f t="shared" si="34"/>
        <v>-4575</v>
      </c>
      <c r="H1942" s="79" t="s">
        <v>6974</v>
      </c>
    </row>
    <row r="1943" spans="1:8" hidden="1" x14ac:dyDescent="0.25">
      <c r="A1943" s="113">
        <v>44345</v>
      </c>
      <c r="B1943" s="10" t="s">
        <v>6511</v>
      </c>
      <c r="C1943" s="11" t="s">
        <v>166</v>
      </c>
      <c r="F1943" s="9">
        <v>124340</v>
      </c>
      <c r="G1943" s="6">
        <f t="shared" si="34"/>
        <v>-124340</v>
      </c>
      <c r="H1943" s="79"/>
    </row>
    <row r="1944" spans="1:8" hidden="1" x14ac:dyDescent="0.25">
      <c r="A1944" s="113">
        <v>44345</v>
      </c>
      <c r="B1944" s="10" t="s">
        <v>6955</v>
      </c>
      <c r="C1944" s="11" t="s">
        <v>166</v>
      </c>
      <c r="F1944" s="9">
        <v>111600</v>
      </c>
      <c r="G1944" s="6">
        <f t="shared" si="34"/>
        <v>-111600</v>
      </c>
      <c r="H1944" s="79"/>
    </row>
    <row r="1945" spans="1:8" hidden="1" x14ac:dyDescent="0.25">
      <c r="A1945" s="113">
        <v>44345</v>
      </c>
      <c r="B1945" s="10" t="s">
        <v>6511</v>
      </c>
      <c r="C1945" s="11" t="s">
        <v>166</v>
      </c>
      <c r="F1945" s="9">
        <v>8587</v>
      </c>
      <c r="G1945" s="6">
        <f t="shared" si="34"/>
        <v>-8587</v>
      </c>
      <c r="H1945" s="80"/>
    </row>
    <row r="1946" spans="1:8" hidden="1" x14ac:dyDescent="0.25">
      <c r="A1946" s="113">
        <v>44280</v>
      </c>
      <c r="B1946" s="10" t="s">
        <v>1400</v>
      </c>
      <c r="C1946" s="11" t="s">
        <v>438</v>
      </c>
      <c r="E1946" s="8">
        <v>24225</v>
      </c>
      <c r="G1946" s="6">
        <f t="shared" si="34"/>
        <v>24225</v>
      </c>
      <c r="H1946" s="124"/>
    </row>
    <row r="1947" spans="1:8" hidden="1" x14ac:dyDescent="0.25">
      <c r="A1947" s="113">
        <v>44301</v>
      </c>
      <c r="B1947" s="10" t="s">
        <v>6408</v>
      </c>
      <c r="C1947" s="11" t="s">
        <v>438</v>
      </c>
      <c r="E1947" s="8">
        <v>54726</v>
      </c>
      <c r="G1947" s="6">
        <f t="shared" si="34"/>
        <v>54726</v>
      </c>
      <c r="H1947" s="124"/>
    </row>
    <row r="1948" spans="1:8" hidden="1" x14ac:dyDescent="0.25">
      <c r="A1948" s="113">
        <v>44337</v>
      </c>
      <c r="B1948" s="10" t="s">
        <v>6511</v>
      </c>
      <c r="C1948" s="11" t="s">
        <v>438</v>
      </c>
      <c r="E1948" s="8">
        <v>153496</v>
      </c>
      <c r="G1948" s="6">
        <f t="shared" si="34"/>
        <v>153496</v>
      </c>
    </row>
    <row r="1949" spans="1:8" hidden="1" x14ac:dyDescent="0.25">
      <c r="A1949" s="113">
        <v>44347</v>
      </c>
      <c r="B1949" s="10" t="s">
        <v>6511</v>
      </c>
      <c r="C1949" s="11" t="s">
        <v>438</v>
      </c>
      <c r="E1949" s="8">
        <v>79600</v>
      </c>
      <c r="G1949" s="6">
        <f t="shared" ref="G1949:G2021" si="36">E1949-F1949</f>
        <v>79600</v>
      </c>
    </row>
    <row r="1950" spans="1:8" hidden="1" x14ac:dyDescent="0.25">
      <c r="A1950" s="113">
        <v>44350</v>
      </c>
      <c r="B1950" s="10" t="s">
        <v>1400</v>
      </c>
      <c r="C1950" s="11" t="s">
        <v>166</v>
      </c>
      <c r="E1950" s="8">
        <v>30000</v>
      </c>
      <c r="G1950" s="6">
        <f t="shared" si="36"/>
        <v>30000</v>
      </c>
    </row>
    <row r="1951" spans="1:8" hidden="1" x14ac:dyDescent="0.25">
      <c r="A1951" s="113">
        <v>44350</v>
      </c>
      <c r="B1951" s="10" t="s">
        <v>6720</v>
      </c>
      <c r="C1951" s="11" t="s">
        <v>1803</v>
      </c>
      <c r="F1951" s="9">
        <v>60288</v>
      </c>
      <c r="G1951" s="6">
        <f t="shared" si="36"/>
        <v>-60288</v>
      </c>
      <c r="H1951" s="7" t="s">
        <v>4470</v>
      </c>
    </row>
    <row r="1952" spans="1:8" hidden="1" x14ac:dyDescent="0.25">
      <c r="A1952" s="113">
        <v>44352</v>
      </c>
      <c r="B1952" s="10" t="s">
        <v>6408</v>
      </c>
      <c r="C1952" s="11" t="s">
        <v>3011</v>
      </c>
      <c r="E1952" s="8">
        <v>28567</v>
      </c>
      <c r="G1952" s="6">
        <f t="shared" si="36"/>
        <v>28567</v>
      </c>
    </row>
    <row r="1953" spans="1:8" hidden="1" x14ac:dyDescent="0.25">
      <c r="A1953" s="113">
        <v>44349</v>
      </c>
      <c r="B1953" s="10" t="s">
        <v>1400</v>
      </c>
      <c r="C1953" s="11" t="s">
        <v>5681</v>
      </c>
      <c r="D1953" s="768" t="s">
        <v>9283</v>
      </c>
      <c r="E1953" s="8">
        <v>4800</v>
      </c>
      <c r="G1953" s="6">
        <f t="shared" si="36"/>
        <v>4800</v>
      </c>
    </row>
    <row r="1954" spans="1:8" hidden="1" x14ac:dyDescent="0.25">
      <c r="A1954" s="113">
        <v>44352</v>
      </c>
      <c r="B1954" s="10" t="s">
        <v>6511</v>
      </c>
      <c r="C1954" s="11" t="s">
        <v>166</v>
      </c>
      <c r="E1954" s="8">
        <v>45420</v>
      </c>
      <c r="G1954" s="6">
        <f t="shared" si="36"/>
        <v>45420</v>
      </c>
    </row>
    <row r="1955" spans="1:8" hidden="1" x14ac:dyDescent="0.25">
      <c r="A1955" s="113">
        <v>44356</v>
      </c>
      <c r="B1955" s="10" t="s">
        <v>1400</v>
      </c>
      <c r="C1955" s="11" t="s">
        <v>438</v>
      </c>
      <c r="E1955" s="8">
        <v>19000</v>
      </c>
      <c r="G1955" s="6">
        <f t="shared" si="36"/>
        <v>19000</v>
      </c>
    </row>
    <row r="1956" spans="1:8" hidden="1" x14ac:dyDescent="0.25">
      <c r="A1956" s="113">
        <v>44361</v>
      </c>
      <c r="B1956" s="10" t="s">
        <v>1400</v>
      </c>
      <c r="C1956" s="11" t="s">
        <v>438</v>
      </c>
      <c r="E1956" s="8">
        <v>22000</v>
      </c>
      <c r="G1956" s="6">
        <f t="shared" si="36"/>
        <v>22000</v>
      </c>
    </row>
    <row r="1957" spans="1:8" hidden="1" x14ac:dyDescent="0.25">
      <c r="A1957" s="113">
        <v>44362</v>
      </c>
      <c r="B1957" s="10" t="s">
        <v>1400</v>
      </c>
      <c r="C1957" s="11" t="s">
        <v>438</v>
      </c>
      <c r="E1957" s="8">
        <v>38000</v>
      </c>
      <c r="G1957" s="6">
        <f t="shared" si="36"/>
        <v>38000</v>
      </c>
    </row>
    <row r="1958" spans="1:8" hidden="1" x14ac:dyDescent="0.25">
      <c r="A1958" s="113">
        <v>44362</v>
      </c>
      <c r="B1958" s="10" t="s">
        <v>6408</v>
      </c>
      <c r="C1958" s="11" t="s">
        <v>438</v>
      </c>
      <c r="E1958" s="8">
        <v>76000</v>
      </c>
      <c r="G1958" s="6">
        <f t="shared" si="36"/>
        <v>76000</v>
      </c>
    </row>
    <row r="1959" spans="1:8" hidden="1" x14ac:dyDescent="0.25">
      <c r="A1959" s="113">
        <v>44362</v>
      </c>
      <c r="B1959" s="10" t="s">
        <v>6511</v>
      </c>
      <c r="C1959" s="11" t="s">
        <v>438</v>
      </c>
      <c r="E1959" s="8">
        <v>36600</v>
      </c>
      <c r="G1959" s="6">
        <f t="shared" si="36"/>
        <v>36600</v>
      </c>
    </row>
    <row r="1960" spans="1:8" hidden="1" x14ac:dyDescent="0.25">
      <c r="A1960" s="113">
        <v>44355</v>
      </c>
      <c r="B1960" s="10" t="s">
        <v>6955</v>
      </c>
      <c r="C1960" s="11" t="s">
        <v>166</v>
      </c>
      <c r="E1960" s="8">
        <v>21600</v>
      </c>
      <c r="G1960" s="6">
        <f t="shared" si="36"/>
        <v>21600</v>
      </c>
    </row>
    <row r="1961" spans="1:8" hidden="1" x14ac:dyDescent="0.25">
      <c r="A1961" s="113">
        <v>44355</v>
      </c>
      <c r="B1961" s="10" t="s">
        <v>1400</v>
      </c>
      <c r="C1961" s="11" t="s">
        <v>166</v>
      </c>
      <c r="E1961" s="8">
        <v>19200</v>
      </c>
      <c r="G1961" s="6">
        <f t="shared" si="36"/>
        <v>19200</v>
      </c>
    </row>
    <row r="1962" spans="1:8" hidden="1" x14ac:dyDescent="0.25">
      <c r="A1962" s="113">
        <v>44363</v>
      </c>
      <c r="B1962" s="10" t="s">
        <v>6511</v>
      </c>
      <c r="C1962" s="11" t="s">
        <v>166</v>
      </c>
      <c r="E1962" s="8">
        <v>2775</v>
      </c>
      <c r="G1962" s="6">
        <f t="shared" si="36"/>
        <v>2775</v>
      </c>
    </row>
    <row r="1963" spans="1:8" hidden="1" x14ac:dyDescent="0.25">
      <c r="A1963" s="113">
        <v>44359</v>
      </c>
      <c r="B1963" s="10" t="s">
        <v>6511</v>
      </c>
      <c r="C1963" s="11" t="s">
        <v>166</v>
      </c>
      <c r="E1963" s="8">
        <v>9130</v>
      </c>
      <c r="G1963" s="6">
        <f t="shared" si="36"/>
        <v>9130</v>
      </c>
    </row>
    <row r="1964" spans="1:8" hidden="1" x14ac:dyDescent="0.25">
      <c r="A1964" s="113">
        <v>44341</v>
      </c>
      <c r="B1964" s="10" t="s">
        <v>1400</v>
      </c>
      <c r="C1964" s="11" t="s">
        <v>1803</v>
      </c>
      <c r="E1964" s="8">
        <v>20332</v>
      </c>
      <c r="G1964" s="6">
        <f t="shared" si="36"/>
        <v>20332</v>
      </c>
    </row>
    <row r="1965" spans="1:8" hidden="1" x14ac:dyDescent="0.25">
      <c r="A1965" s="113">
        <v>44345</v>
      </c>
      <c r="B1965" s="10" t="s">
        <v>6511</v>
      </c>
      <c r="C1965" s="11" t="s">
        <v>1803</v>
      </c>
      <c r="E1965" s="8">
        <v>33768</v>
      </c>
      <c r="G1965" s="6">
        <f t="shared" si="36"/>
        <v>33768</v>
      </c>
    </row>
    <row r="1966" spans="1:8" hidden="1" x14ac:dyDescent="0.25">
      <c r="A1966" s="113">
        <v>44350</v>
      </c>
      <c r="B1966" s="10" t="s">
        <v>6511</v>
      </c>
      <c r="C1966" s="11" t="s">
        <v>1803</v>
      </c>
      <c r="E1966" s="8">
        <v>982</v>
      </c>
      <c r="G1966" s="6">
        <f t="shared" si="36"/>
        <v>982</v>
      </c>
    </row>
    <row r="1967" spans="1:8" hidden="1" x14ac:dyDescent="0.25">
      <c r="A1967" s="113">
        <v>44365</v>
      </c>
      <c r="B1967" s="10" t="s">
        <v>6408</v>
      </c>
      <c r="C1967" s="11" t="s">
        <v>5681</v>
      </c>
      <c r="F1967" s="9">
        <v>46300</v>
      </c>
      <c r="G1967" s="6">
        <f t="shared" si="36"/>
        <v>-46300</v>
      </c>
      <c r="H1967" s="78"/>
    </row>
    <row r="1968" spans="1:8" hidden="1" x14ac:dyDescent="0.25">
      <c r="A1968" s="113">
        <v>44365</v>
      </c>
      <c r="B1968" s="10" t="s">
        <v>1400</v>
      </c>
      <c r="C1968" s="11" t="s">
        <v>5681</v>
      </c>
      <c r="F1968" s="9">
        <v>53700</v>
      </c>
      <c r="G1968" s="6">
        <f t="shared" si="36"/>
        <v>-53700</v>
      </c>
      <c r="H1968" s="80" t="s">
        <v>7016</v>
      </c>
    </row>
    <row r="1969" spans="1:8" hidden="1" x14ac:dyDescent="0.25">
      <c r="A1969" s="113">
        <v>44212</v>
      </c>
      <c r="B1969" s="10" t="s">
        <v>4721</v>
      </c>
      <c r="C1969" s="11" t="s">
        <v>1815</v>
      </c>
      <c r="F1969" s="9">
        <v>33746</v>
      </c>
      <c r="G1969" s="6">
        <f t="shared" si="36"/>
        <v>-33746</v>
      </c>
    </row>
    <row r="1970" spans="1:8" hidden="1" x14ac:dyDescent="0.25">
      <c r="A1970" s="113">
        <v>44372</v>
      </c>
      <c r="B1970" s="10" t="s">
        <v>6511</v>
      </c>
      <c r="C1970" s="11" t="s">
        <v>3011</v>
      </c>
      <c r="E1970" s="8">
        <v>82595</v>
      </c>
      <c r="G1970" s="6">
        <f t="shared" si="36"/>
        <v>82595</v>
      </c>
    </row>
    <row r="1971" spans="1:8" hidden="1" x14ac:dyDescent="0.25">
      <c r="A1971" s="113">
        <v>44372</v>
      </c>
      <c r="B1971" s="10" t="s">
        <v>1400</v>
      </c>
      <c r="C1971" s="11" t="s">
        <v>164</v>
      </c>
      <c r="E1971" s="8">
        <v>1000</v>
      </c>
      <c r="G1971" s="6">
        <f t="shared" si="36"/>
        <v>1000</v>
      </c>
    </row>
    <row r="1972" spans="1:8" hidden="1" x14ac:dyDescent="0.25">
      <c r="A1972" s="113">
        <v>44373</v>
      </c>
      <c r="B1972" s="10" t="s">
        <v>2933</v>
      </c>
      <c r="C1972" s="11" t="s">
        <v>6767</v>
      </c>
      <c r="F1972" s="9">
        <v>25000</v>
      </c>
      <c r="G1972" s="6">
        <f t="shared" si="36"/>
        <v>-25000</v>
      </c>
      <c r="H1972" s="7" t="s">
        <v>7113</v>
      </c>
    </row>
    <row r="1973" spans="1:8" hidden="1" x14ac:dyDescent="0.25">
      <c r="A1973" s="113">
        <v>44373</v>
      </c>
      <c r="B1973" s="10" t="s">
        <v>2933</v>
      </c>
      <c r="C1973" s="11" t="s">
        <v>6767</v>
      </c>
      <c r="F1973" s="9">
        <v>10000</v>
      </c>
      <c r="G1973" s="6">
        <f t="shared" si="36"/>
        <v>-10000</v>
      </c>
    </row>
    <row r="1974" spans="1:8" hidden="1" x14ac:dyDescent="0.25">
      <c r="A1974" s="113">
        <v>44373</v>
      </c>
      <c r="B1974" s="10" t="s">
        <v>2933</v>
      </c>
      <c r="C1974" s="11" t="s">
        <v>6767</v>
      </c>
      <c r="F1974" s="9">
        <v>1200</v>
      </c>
      <c r="G1974" s="6">
        <f t="shared" si="36"/>
        <v>-1200</v>
      </c>
      <c r="H1974" s="7" t="s">
        <v>4977</v>
      </c>
    </row>
    <row r="1975" spans="1:8" hidden="1" x14ac:dyDescent="0.25">
      <c r="A1975" s="113">
        <v>44373</v>
      </c>
      <c r="B1975" s="10" t="s">
        <v>6518</v>
      </c>
      <c r="C1975" s="11" t="s">
        <v>162</v>
      </c>
      <c r="F1975" s="9">
        <v>100000</v>
      </c>
      <c r="G1975" s="6">
        <f t="shared" si="36"/>
        <v>-100000</v>
      </c>
      <c r="H1975" s="7" t="s">
        <v>7030</v>
      </c>
    </row>
    <row r="1976" spans="1:8" hidden="1" x14ac:dyDescent="0.25">
      <c r="A1976" s="113">
        <v>44373</v>
      </c>
      <c r="B1976" s="10" t="s">
        <v>6511</v>
      </c>
      <c r="C1976" s="11" t="s">
        <v>5681</v>
      </c>
      <c r="D1976" s="768" t="s">
        <v>9282</v>
      </c>
      <c r="E1976" s="8">
        <v>128600</v>
      </c>
      <c r="G1976" s="6">
        <f t="shared" si="36"/>
        <v>128600</v>
      </c>
    </row>
    <row r="1977" spans="1:8" hidden="1" x14ac:dyDescent="0.25">
      <c r="A1977" s="113">
        <v>44372</v>
      </c>
      <c r="B1977" s="10" t="s">
        <v>6955</v>
      </c>
      <c r="C1977" s="11" t="s">
        <v>166</v>
      </c>
      <c r="E1977" s="8">
        <v>13200</v>
      </c>
      <c r="G1977" s="6">
        <f t="shared" si="36"/>
        <v>13200</v>
      </c>
    </row>
    <row r="1978" spans="1:8" hidden="1" x14ac:dyDescent="0.25">
      <c r="A1978" s="113">
        <v>44372</v>
      </c>
      <c r="B1978" s="10" t="s">
        <v>6511</v>
      </c>
      <c r="C1978" s="11" t="s">
        <v>166</v>
      </c>
      <c r="E1978" s="8">
        <v>13000</v>
      </c>
      <c r="G1978" s="6">
        <f t="shared" si="36"/>
        <v>13000</v>
      </c>
    </row>
    <row r="1979" spans="1:8" hidden="1" x14ac:dyDescent="0.25">
      <c r="A1979" s="113">
        <v>44361</v>
      </c>
      <c r="B1979" s="10" t="s">
        <v>6511</v>
      </c>
      <c r="C1979" s="11" t="s">
        <v>1803</v>
      </c>
      <c r="E1979" s="8">
        <v>50037</v>
      </c>
      <c r="G1979" s="6">
        <f t="shared" si="36"/>
        <v>50037</v>
      </c>
    </row>
    <row r="1980" spans="1:8" hidden="1" x14ac:dyDescent="0.25">
      <c r="A1980" s="113">
        <v>44368</v>
      </c>
      <c r="B1980" s="10" t="s">
        <v>1400</v>
      </c>
      <c r="C1980" s="11" t="s">
        <v>1803</v>
      </c>
      <c r="E1980" s="8">
        <v>34937</v>
      </c>
      <c r="G1980" s="6">
        <f t="shared" si="36"/>
        <v>34937</v>
      </c>
    </row>
    <row r="1981" spans="1:8" hidden="1" x14ac:dyDescent="0.25">
      <c r="A1981" s="113">
        <v>44371</v>
      </c>
      <c r="B1981" s="10" t="s">
        <v>6511</v>
      </c>
      <c r="C1981" s="11" t="s">
        <v>1803</v>
      </c>
      <c r="E1981" s="8">
        <v>7734</v>
      </c>
      <c r="G1981" s="6">
        <f t="shared" si="36"/>
        <v>7734</v>
      </c>
    </row>
    <row r="1982" spans="1:8" hidden="1" x14ac:dyDescent="0.25">
      <c r="A1982" s="113">
        <v>44373</v>
      </c>
      <c r="B1982" s="10" t="s">
        <v>6511</v>
      </c>
      <c r="C1982" s="11" t="s">
        <v>1803</v>
      </c>
      <c r="E1982" s="8">
        <v>3019</v>
      </c>
      <c r="G1982" s="6">
        <f t="shared" si="36"/>
        <v>3019</v>
      </c>
    </row>
    <row r="1983" spans="1:8" hidden="1" x14ac:dyDescent="0.25">
      <c r="A1983" s="113">
        <v>44377</v>
      </c>
      <c r="B1983" s="10" t="s">
        <v>6511</v>
      </c>
      <c r="C1983" s="11" t="s">
        <v>166</v>
      </c>
      <c r="E1983" s="8">
        <v>7920</v>
      </c>
      <c r="G1983" s="6">
        <f t="shared" si="36"/>
        <v>7920</v>
      </c>
    </row>
    <row r="1984" spans="1:8" hidden="1" x14ac:dyDescent="0.25">
      <c r="A1984" s="113">
        <v>44373</v>
      </c>
      <c r="B1984" s="10" t="s">
        <v>6955</v>
      </c>
      <c r="C1984" s="11" t="s">
        <v>438</v>
      </c>
      <c r="E1984" s="8">
        <v>21000</v>
      </c>
      <c r="G1984" s="6">
        <f t="shared" si="36"/>
        <v>21000</v>
      </c>
    </row>
    <row r="1985" spans="1:8" hidden="1" x14ac:dyDescent="0.25">
      <c r="A1985" s="113">
        <v>44377</v>
      </c>
      <c r="B1985" s="10" t="s">
        <v>3946</v>
      </c>
      <c r="C1985" s="11" t="s">
        <v>438</v>
      </c>
      <c r="E1985" s="8">
        <v>55300</v>
      </c>
      <c r="G1985" s="6">
        <f t="shared" si="36"/>
        <v>55300</v>
      </c>
    </row>
    <row r="1986" spans="1:8" hidden="1" x14ac:dyDescent="0.25">
      <c r="A1986" s="113">
        <v>44380</v>
      </c>
      <c r="B1986" s="10" t="s">
        <v>3946</v>
      </c>
      <c r="C1986" s="11" t="s">
        <v>438</v>
      </c>
      <c r="E1986" s="8">
        <v>193500</v>
      </c>
      <c r="G1986" s="6">
        <f t="shared" si="36"/>
        <v>193500</v>
      </c>
    </row>
    <row r="1987" spans="1:8" hidden="1" x14ac:dyDescent="0.25">
      <c r="A1987" s="113">
        <v>44381</v>
      </c>
      <c r="B1987" s="10" t="s">
        <v>6511</v>
      </c>
      <c r="C1987" s="11" t="s">
        <v>438</v>
      </c>
      <c r="E1987" s="8">
        <v>230800</v>
      </c>
      <c r="G1987" s="6">
        <f t="shared" si="36"/>
        <v>230800</v>
      </c>
    </row>
    <row r="1988" spans="1:8" hidden="1" x14ac:dyDescent="0.25">
      <c r="A1988" s="113">
        <v>44384</v>
      </c>
      <c r="B1988" s="10" t="s">
        <v>1400</v>
      </c>
      <c r="C1988" s="11" t="s">
        <v>164</v>
      </c>
      <c r="E1988" s="8">
        <v>21211</v>
      </c>
      <c r="G1988" s="6">
        <f t="shared" si="36"/>
        <v>21211</v>
      </c>
    </row>
    <row r="1989" spans="1:8" hidden="1" x14ac:dyDescent="0.25">
      <c r="A1989" s="113">
        <v>44383</v>
      </c>
      <c r="B1989" s="10" t="s">
        <v>6511</v>
      </c>
      <c r="C1989" s="11" t="s">
        <v>3011</v>
      </c>
      <c r="E1989" s="8">
        <v>11119</v>
      </c>
      <c r="G1989" s="6">
        <f t="shared" si="36"/>
        <v>11119</v>
      </c>
    </row>
    <row r="1990" spans="1:8" hidden="1" x14ac:dyDescent="0.25">
      <c r="A1990" s="113">
        <v>44387</v>
      </c>
      <c r="B1990" s="10" t="s">
        <v>3946</v>
      </c>
      <c r="C1990" s="11" t="s">
        <v>438</v>
      </c>
      <c r="E1990" s="8">
        <v>4000</v>
      </c>
      <c r="G1990" s="6">
        <f t="shared" si="36"/>
        <v>4000</v>
      </c>
    </row>
    <row r="1991" spans="1:8" hidden="1" x14ac:dyDescent="0.25">
      <c r="A1991" s="113">
        <v>44387</v>
      </c>
      <c r="B1991" s="10" t="s">
        <v>7067</v>
      </c>
      <c r="C1991" s="11" t="s">
        <v>438</v>
      </c>
      <c r="E1991" s="8">
        <v>30000</v>
      </c>
      <c r="G1991" s="6">
        <f t="shared" si="36"/>
        <v>30000</v>
      </c>
    </row>
    <row r="1992" spans="1:8" hidden="1" x14ac:dyDescent="0.25">
      <c r="A1992" s="113">
        <v>44390</v>
      </c>
      <c r="B1992" s="10" t="s">
        <v>6955</v>
      </c>
      <c r="C1992" s="11" t="s">
        <v>438</v>
      </c>
      <c r="E1992" s="8">
        <v>113360</v>
      </c>
      <c r="G1992" s="6">
        <f t="shared" si="36"/>
        <v>113360</v>
      </c>
    </row>
    <row r="1993" spans="1:8" hidden="1" x14ac:dyDescent="0.25">
      <c r="A1993" s="113">
        <v>44390</v>
      </c>
      <c r="B1993" s="10" t="s">
        <v>6955</v>
      </c>
      <c r="C1993" s="11" t="s">
        <v>164</v>
      </c>
      <c r="E1993" s="8">
        <v>17710</v>
      </c>
      <c r="G1993" s="6">
        <f t="shared" si="36"/>
        <v>17710</v>
      </c>
    </row>
    <row r="1994" spans="1:8" hidden="1" x14ac:dyDescent="0.25">
      <c r="A1994" s="113">
        <v>44392</v>
      </c>
      <c r="B1994" s="10" t="s">
        <v>6511</v>
      </c>
      <c r="C1994" s="11" t="s">
        <v>3011</v>
      </c>
      <c r="F1994" s="9">
        <v>75000</v>
      </c>
      <c r="G1994" s="6">
        <f t="shared" si="36"/>
        <v>-75000</v>
      </c>
      <c r="H1994" s="7" t="s">
        <v>1157</v>
      </c>
    </row>
    <row r="1995" spans="1:8" hidden="1" x14ac:dyDescent="0.25">
      <c r="A1995" s="113">
        <v>44391</v>
      </c>
      <c r="B1995" s="10" t="s">
        <v>6511</v>
      </c>
      <c r="C1995" s="11" t="s">
        <v>438</v>
      </c>
      <c r="E1995" s="8">
        <v>2710</v>
      </c>
      <c r="G1995" s="6">
        <f t="shared" si="36"/>
        <v>2710</v>
      </c>
    </row>
    <row r="1996" spans="1:8" hidden="1" x14ac:dyDescent="0.25">
      <c r="A1996" s="659">
        <v>44392</v>
      </c>
      <c r="B1996" s="660" t="s">
        <v>6511</v>
      </c>
      <c r="C1996" s="661" t="s">
        <v>166</v>
      </c>
      <c r="E1996" s="662"/>
      <c r="F1996" s="663">
        <v>92178</v>
      </c>
      <c r="G1996" s="664">
        <f t="shared" si="36"/>
        <v>-92178</v>
      </c>
      <c r="H1996" s="1226" t="s">
        <v>7139</v>
      </c>
    </row>
    <row r="1997" spans="1:8" hidden="1" x14ac:dyDescent="0.25">
      <c r="A1997" s="659">
        <v>44392</v>
      </c>
      <c r="B1997" s="660" t="s">
        <v>6955</v>
      </c>
      <c r="C1997" s="661" t="s">
        <v>166</v>
      </c>
      <c r="E1997" s="662"/>
      <c r="F1997" s="665">
        <v>34800</v>
      </c>
      <c r="G1997" s="664">
        <f t="shared" si="36"/>
        <v>-34800</v>
      </c>
      <c r="H1997" s="1227"/>
    </row>
    <row r="1998" spans="1:8" ht="16.5" hidden="1" thickBot="1" x14ac:dyDescent="0.3">
      <c r="A1998" s="659">
        <v>44392</v>
      </c>
      <c r="B1998" s="660" t="s">
        <v>1400</v>
      </c>
      <c r="C1998" s="661" t="s">
        <v>166</v>
      </c>
      <c r="E1998" s="662"/>
      <c r="F1998" s="666">
        <v>23022</v>
      </c>
      <c r="G1998" s="664">
        <f t="shared" si="36"/>
        <v>-23022</v>
      </c>
      <c r="H1998" s="1228"/>
    </row>
    <row r="1999" spans="1:8" hidden="1" x14ac:dyDescent="0.25">
      <c r="A1999" s="652">
        <v>44392</v>
      </c>
      <c r="B1999" s="653" t="s">
        <v>6511</v>
      </c>
      <c r="C1999" s="654" t="s">
        <v>438</v>
      </c>
      <c r="E1999" s="655"/>
      <c r="F1999" s="656">
        <f>480791-39410</f>
        <v>441381</v>
      </c>
      <c r="G1999" s="657">
        <f t="shared" si="36"/>
        <v>-441381</v>
      </c>
      <c r="H1999" s="1231" t="s">
        <v>7141</v>
      </c>
    </row>
    <row r="2000" spans="1:8" hidden="1" x14ac:dyDescent="0.25">
      <c r="A2000" s="652">
        <v>44392</v>
      </c>
      <c r="B2000" s="653" t="s">
        <v>6955</v>
      </c>
      <c r="C2000" s="654" t="s">
        <v>438</v>
      </c>
      <c r="E2000" s="655"/>
      <c r="F2000" s="673">
        <v>39410</v>
      </c>
      <c r="G2000" s="657">
        <f t="shared" si="36"/>
        <v>-39410</v>
      </c>
      <c r="H2000" s="1232"/>
    </row>
    <row r="2001" spans="1:8" ht="16.5" hidden="1" thickBot="1" x14ac:dyDescent="0.3">
      <c r="A2001" s="652">
        <v>44392</v>
      </c>
      <c r="B2001" s="653" t="s">
        <v>6408</v>
      </c>
      <c r="C2001" s="654" t="s">
        <v>438</v>
      </c>
      <c r="E2001" s="655"/>
      <c r="F2001" s="658">
        <v>40445</v>
      </c>
      <c r="G2001" s="657">
        <f t="shared" si="36"/>
        <v>-40445</v>
      </c>
      <c r="H2001" s="1233"/>
    </row>
    <row r="2002" spans="1:8" hidden="1" x14ac:dyDescent="0.25">
      <c r="A2002" s="659">
        <v>44392</v>
      </c>
      <c r="B2002" s="660" t="s">
        <v>6955</v>
      </c>
      <c r="C2002" s="661" t="s">
        <v>438</v>
      </c>
      <c r="E2002" s="662"/>
      <c r="F2002" s="663">
        <v>134360</v>
      </c>
      <c r="G2002" s="664">
        <f t="shared" si="36"/>
        <v>-134360</v>
      </c>
      <c r="H2002" s="1224" t="s">
        <v>7142</v>
      </c>
    </row>
    <row r="2003" spans="1:8" hidden="1" x14ac:dyDescent="0.25">
      <c r="A2003" s="659">
        <v>44392</v>
      </c>
      <c r="B2003" s="660" t="s">
        <v>1400</v>
      </c>
      <c r="C2003" s="661" t="s">
        <v>438</v>
      </c>
      <c r="E2003" s="662"/>
      <c r="F2003" s="665">
        <v>79000</v>
      </c>
      <c r="G2003" s="664">
        <f t="shared" si="36"/>
        <v>-79000</v>
      </c>
      <c r="H2003" s="1225"/>
    </row>
    <row r="2004" spans="1:8" hidden="1" x14ac:dyDescent="0.25">
      <c r="A2004" s="659">
        <v>44392</v>
      </c>
      <c r="B2004" s="660" t="s">
        <v>6408</v>
      </c>
      <c r="C2004" s="661" t="s">
        <v>438</v>
      </c>
      <c r="E2004" s="662"/>
      <c r="F2004" s="665">
        <v>35561</v>
      </c>
      <c r="G2004" s="664">
        <f t="shared" si="36"/>
        <v>-35561</v>
      </c>
      <c r="H2004" s="1225"/>
    </row>
    <row r="2005" spans="1:8" hidden="1" x14ac:dyDescent="0.25">
      <c r="A2005" s="659">
        <v>44392</v>
      </c>
      <c r="B2005" s="660" t="s">
        <v>3946</v>
      </c>
      <c r="C2005" s="661" t="s">
        <v>438</v>
      </c>
      <c r="E2005" s="662"/>
      <c r="F2005" s="665">
        <v>252800</v>
      </c>
      <c r="G2005" s="664">
        <f t="shared" si="36"/>
        <v>-252800</v>
      </c>
      <c r="H2005" s="1225"/>
    </row>
    <row r="2006" spans="1:8" ht="16.5" hidden="1" thickBot="1" x14ac:dyDescent="0.3">
      <c r="A2006" s="659">
        <v>44392</v>
      </c>
      <c r="B2006" s="660" t="s">
        <v>7067</v>
      </c>
      <c r="C2006" s="661" t="s">
        <v>438</v>
      </c>
      <c r="E2006" s="662"/>
      <c r="F2006" s="666">
        <v>209</v>
      </c>
      <c r="G2006" s="664">
        <f t="shared" si="36"/>
        <v>-209</v>
      </c>
      <c r="H2006" s="1225"/>
    </row>
    <row r="2007" spans="1:8" hidden="1" x14ac:dyDescent="0.25">
      <c r="A2007" s="113">
        <v>44392</v>
      </c>
      <c r="B2007" s="10" t="s">
        <v>6511</v>
      </c>
      <c r="C2007" s="11" t="s">
        <v>166</v>
      </c>
      <c r="E2007" s="8">
        <v>4760</v>
      </c>
      <c r="G2007" s="274">
        <f t="shared" si="36"/>
        <v>4760</v>
      </c>
    </row>
    <row r="2008" spans="1:8" hidden="1" x14ac:dyDescent="0.25">
      <c r="A2008" s="113">
        <v>44390</v>
      </c>
      <c r="B2008" s="10" t="s">
        <v>6508</v>
      </c>
      <c r="C2008" s="11" t="s">
        <v>180</v>
      </c>
      <c r="E2008" s="8">
        <v>246040</v>
      </c>
      <c r="G2008" s="274">
        <f t="shared" si="36"/>
        <v>246040</v>
      </c>
    </row>
    <row r="2009" spans="1:8" hidden="1" x14ac:dyDescent="0.25">
      <c r="A2009" s="113">
        <v>44405</v>
      </c>
      <c r="B2009" s="10" t="s">
        <v>1400</v>
      </c>
      <c r="C2009" s="11" t="s">
        <v>164</v>
      </c>
      <c r="E2009" s="8">
        <v>10716</v>
      </c>
      <c r="G2009" s="274">
        <f t="shared" si="36"/>
        <v>10716</v>
      </c>
    </row>
    <row r="2010" spans="1:8" hidden="1" x14ac:dyDescent="0.25">
      <c r="A2010" s="113">
        <v>44405</v>
      </c>
      <c r="B2010" s="10" t="s">
        <v>2933</v>
      </c>
      <c r="C2010" s="11" t="s">
        <v>164</v>
      </c>
      <c r="F2010" s="9">
        <v>10100</v>
      </c>
      <c r="G2010" s="274">
        <f t="shared" si="36"/>
        <v>-10100</v>
      </c>
      <c r="H2010" s="78"/>
    </row>
    <row r="2011" spans="1:8" hidden="1" x14ac:dyDescent="0.25">
      <c r="A2011" s="113">
        <v>44405</v>
      </c>
      <c r="B2011" s="10" t="s">
        <v>11</v>
      </c>
      <c r="C2011" s="11" t="s">
        <v>164</v>
      </c>
      <c r="F2011" s="9">
        <v>3293</v>
      </c>
      <c r="G2011" s="274">
        <f t="shared" si="36"/>
        <v>-3293</v>
      </c>
      <c r="H2011" s="79"/>
    </row>
    <row r="2012" spans="1:8" hidden="1" x14ac:dyDescent="0.25">
      <c r="A2012" s="113">
        <v>44405</v>
      </c>
      <c r="B2012" s="10" t="s">
        <v>2652</v>
      </c>
      <c r="C2012" s="11" t="s">
        <v>164</v>
      </c>
      <c r="F2012" s="9">
        <v>813</v>
      </c>
      <c r="G2012" s="274">
        <f t="shared" si="36"/>
        <v>-813</v>
      </c>
      <c r="H2012" s="79" t="s">
        <v>7180</v>
      </c>
    </row>
    <row r="2013" spans="1:8" hidden="1" x14ac:dyDescent="0.25">
      <c r="A2013" s="113">
        <v>44405</v>
      </c>
      <c r="B2013" s="10" t="s">
        <v>6955</v>
      </c>
      <c r="C2013" s="11" t="s">
        <v>164</v>
      </c>
      <c r="F2013" s="9">
        <v>17710</v>
      </c>
      <c r="G2013" s="274">
        <f t="shared" si="36"/>
        <v>-17710</v>
      </c>
      <c r="H2013" s="79"/>
    </row>
    <row r="2014" spans="1:8" hidden="1" x14ac:dyDescent="0.25">
      <c r="A2014" s="113">
        <v>44405</v>
      </c>
      <c r="B2014" s="10" t="s">
        <v>1400</v>
      </c>
      <c r="C2014" s="11" t="s">
        <v>164</v>
      </c>
      <c r="F2014" s="9">
        <v>28084</v>
      </c>
      <c r="G2014" s="274">
        <f t="shared" si="36"/>
        <v>-28084</v>
      </c>
      <c r="H2014" s="80"/>
    </row>
    <row r="2015" spans="1:8" hidden="1" x14ac:dyDescent="0.25">
      <c r="A2015" s="113">
        <v>44377</v>
      </c>
      <c r="B2015" s="10" t="s">
        <v>6511</v>
      </c>
      <c r="C2015" s="11" t="s">
        <v>1803</v>
      </c>
      <c r="E2015" s="8">
        <v>12141</v>
      </c>
      <c r="G2015" s="274">
        <f t="shared" si="36"/>
        <v>12141</v>
      </c>
    </row>
    <row r="2016" spans="1:8" hidden="1" x14ac:dyDescent="0.25">
      <c r="A2016" s="113">
        <v>44380</v>
      </c>
      <c r="B2016" s="10" t="s">
        <v>6508</v>
      </c>
      <c r="C2016" s="11" t="s">
        <v>1803</v>
      </c>
      <c r="E2016" s="8">
        <v>87672</v>
      </c>
      <c r="G2016" s="274">
        <f t="shared" si="36"/>
        <v>87672</v>
      </c>
    </row>
    <row r="2017" spans="1:8" hidden="1" x14ac:dyDescent="0.25">
      <c r="A2017" s="113">
        <v>44383</v>
      </c>
      <c r="B2017" s="10" t="s">
        <v>6508</v>
      </c>
      <c r="C2017" s="11" t="s">
        <v>1803</v>
      </c>
      <c r="E2017" s="8">
        <v>15308</v>
      </c>
      <c r="G2017" s="274">
        <f t="shared" si="36"/>
        <v>15308</v>
      </c>
    </row>
    <row r="2018" spans="1:8" hidden="1" x14ac:dyDescent="0.25">
      <c r="A2018" s="113">
        <v>44380</v>
      </c>
      <c r="B2018" s="10" t="s">
        <v>6508</v>
      </c>
      <c r="C2018" s="11" t="s">
        <v>1803</v>
      </c>
      <c r="F2018" s="9">
        <v>19745</v>
      </c>
      <c r="G2018" s="274">
        <f t="shared" si="36"/>
        <v>-19745</v>
      </c>
      <c r="H2018" s="7" t="s">
        <v>2320</v>
      </c>
    </row>
    <row r="2019" spans="1:8" hidden="1" x14ac:dyDescent="0.25">
      <c r="A2019" s="113">
        <v>44406</v>
      </c>
      <c r="B2019" s="10" t="s">
        <v>6955</v>
      </c>
      <c r="C2019" s="11" t="s">
        <v>164</v>
      </c>
      <c r="E2019" s="8">
        <v>9655</v>
      </c>
      <c r="G2019" s="6">
        <f t="shared" si="36"/>
        <v>9655</v>
      </c>
    </row>
    <row r="2020" spans="1:8" hidden="1" x14ac:dyDescent="0.25">
      <c r="A2020" s="113">
        <v>44405</v>
      </c>
      <c r="B2020" s="10" t="s">
        <v>6955</v>
      </c>
      <c r="C2020" s="11" t="s">
        <v>438</v>
      </c>
      <c r="E2020" s="8">
        <v>56900</v>
      </c>
      <c r="G2020" s="6">
        <f t="shared" si="36"/>
        <v>56900</v>
      </c>
    </row>
    <row r="2021" spans="1:8" hidden="1" x14ac:dyDescent="0.25">
      <c r="A2021" s="113">
        <v>44411</v>
      </c>
      <c r="B2021" s="10" t="s">
        <v>6955</v>
      </c>
      <c r="C2021" s="11" t="s">
        <v>438</v>
      </c>
      <c r="E2021" s="8">
        <v>22000</v>
      </c>
      <c r="G2021" s="6">
        <f t="shared" si="36"/>
        <v>22000</v>
      </c>
    </row>
    <row r="2022" spans="1:8" hidden="1" x14ac:dyDescent="0.25">
      <c r="A2022" s="113">
        <v>44419</v>
      </c>
      <c r="B2022" s="10" t="s">
        <v>1400</v>
      </c>
      <c r="C2022" s="11" t="s">
        <v>5681</v>
      </c>
      <c r="D2022" s="768" t="s">
        <v>9281</v>
      </c>
      <c r="E2022" s="8">
        <v>3000</v>
      </c>
      <c r="G2022" s="6">
        <f t="shared" ref="G2022:G2055" si="37">E2022-F2022</f>
        <v>3000</v>
      </c>
    </row>
    <row r="2023" spans="1:8" hidden="1" x14ac:dyDescent="0.25">
      <c r="A2023" s="113">
        <v>44419</v>
      </c>
      <c r="B2023" s="10" t="s">
        <v>6408</v>
      </c>
      <c r="C2023" s="11" t="s">
        <v>5681</v>
      </c>
      <c r="D2023" s="768" t="s">
        <v>9280</v>
      </c>
      <c r="E2023" s="8">
        <v>9500</v>
      </c>
      <c r="G2023" s="6">
        <f t="shared" si="37"/>
        <v>9500</v>
      </c>
    </row>
    <row r="2024" spans="1:8" hidden="1" x14ac:dyDescent="0.25">
      <c r="A2024" s="113">
        <v>44419</v>
      </c>
      <c r="B2024" s="10" t="s">
        <v>6408</v>
      </c>
      <c r="C2024" s="11" t="s">
        <v>7242</v>
      </c>
      <c r="E2024" s="8">
        <v>2404</v>
      </c>
      <c r="G2024" s="6">
        <f t="shared" si="37"/>
        <v>2404</v>
      </c>
    </row>
    <row r="2025" spans="1:8" hidden="1" x14ac:dyDescent="0.25">
      <c r="A2025" s="113">
        <v>44419</v>
      </c>
      <c r="B2025" s="10" t="s">
        <v>1400</v>
      </c>
      <c r="C2025" s="11" t="s">
        <v>7242</v>
      </c>
      <c r="E2025" s="8">
        <v>17273</v>
      </c>
      <c r="G2025" s="6">
        <f t="shared" si="37"/>
        <v>17273</v>
      </c>
    </row>
    <row r="2026" spans="1:8" hidden="1" x14ac:dyDescent="0.25">
      <c r="A2026" s="113">
        <v>44419</v>
      </c>
      <c r="B2026" s="10" t="s">
        <v>7112</v>
      </c>
      <c r="C2026" s="11" t="s">
        <v>7242</v>
      </c>
      <c r="E2026" s="8">
        <v>153871</v>
      </c>
      <c r="G2026" s="6">
        <f t="shared" si="37"/>
        <v>153871</v>
      </c>
    </row>
    <row r="2027" spans="1:8" hidden="1" x14ac:dyDescent="0.25">
      <c r="A2027" s="113">
        <v>44419</v>
      </c>
      <c r="B2027" s="10" t="s">
        <v>6955</v>
      </c>
      <c r="C2027" s="11" t="s">
        <v>7242</v>
      </c>
      <c r="E2027" s="8">
        <v>253657</v>
      </c>
      <c r="G2027" s="6">
        <f t="shared" si="37"/>
        <v>253657</v>
      </c>
    </row>
    <row r="2028" spans="1:8" hidden="1" x14ac:dyDescent="0.25">
      <c r="A2028" s="113">
        <v>44407</v>
      </c>
      <c r="B2028" s="10" t="s">
        <v>6955</v>
      </c>
      <c r="C2028" s="11" t="s">
        <v>7242</v>
      </c>
      <c r="F2028" s="9">
        <v>200000</v>
      </c>
      <c r="G2028" s="6">
        <f t="shared" si="37"/>
        <v>-200000</v>
      </c>
      <c r="H2028" s="7" t="s">
        <v>7193</v>
      </c>
    </row>
    <row r="2029" spans="1:8" hidden="1" x14ac:dyDescent="0.25">
      <c r="A2029" s="113">
        <v>44420</v>
      </c>
      <c r="B2029" s="10" t="s">
        <v>7112</v>
      </c>
      <c r="C2029" s="11" t="s">
        <v>7242</v>
      </c>
      <c r="F2029" s="9">
        <v>100000</v>
      </c>
      <c r="G2029" s="6">
        <f t="shared" si="37"/>
        <v>-100000</v>
      </c>
      <c r="H2029" s="7" t="s">
        <v>7243</v>
      </c>
    </row>
    <row r="2030" spans="1:8" hidden="1" x14ac:dyDescent="0.25">
      <c r="A2030" s="113">
        <v>44425</v>
      </c>
      <c r="B2030" s="10" t="s">
        <v>6511</v>
      </c>
      <c r="C2030" s="11" t="s">
        <v>438</v>
      </c>
      <c r="F2030" s="9">
        <v>39410</v>
      </c>
      <c r="G2030" s="6">
        <f t="shared" si="37"/>
        <v>-39410</v>
      </c>
      <c r="H2030" s="7" t="s">
        <v>6506</v>
      </c>
    </row>
    <row r="2031" spans="1:8" hidden="1" x14ac:dyDescent="0.25">
      <c r="A2031" s="113">
        <v>44389</v>
      </c>
      <c r="B2031" s="10" t="s">
        <v>6955</v>
      </c>
      <c r="C2031" s="11" t="s">
        <v>166</v>
      </c>
      <c r="E2031" s="8">
        <v>8175</v>
      </c>
      <c r="G2031" s="6">
        <f t="shared" si="37"/>
        <v>8175</v>
      </c>
    </row>
    <row r="2032" spans="1:8" hidden="1" x14ac:dyDescent="0.25">
      <c r="A2032" s="113">
        <v>44389</v>
      </c>
      <c r="B2032" s="10" t="s">
        <v>6955</v>
      </c>
      <c r="C2032" s="11" t="s">
        <v>169</v>
      </c>
      <c r="E2032" s="8">
        <v>19000</v>
      </c>
      <c r="G2032" s="6">
        <f t="shared" si="37"/>
        <v>19000</v>
      </c>
    </row>
    <row r="2033" spans="1:8" hidden="1" x14ac:dyDescent="0.25">
      <c r="A2033" s="113">
        <v>44389</v>
      </c>
      <c r="B2033" s="10" t="s">
        <v>6955</v>
      </c>
      <c r="C2033" s="11" t="s">
        <v>7242</v>
      </c>
      <c r="E2033" s="8">
        <v>10800</v>
      </c>
      <c r="G2033" s="6">
        <f t="shared" si="37"/>
        <v>10800</v>
      </c>
    </row>
    <row r="2034" spans="1:8" hidden="1" x14ac:dyDescent="0.25">
      <c r="A2034" s="113">
        <v>44394</v>
      </c>
      <c r="B2034" s="10" t="s">
        <v>6955</v>
      </c>
      <c r="C2034" s="11" t="s">
        <v>438</v>
      </c>
      <c r="E2034" s="8">
        <v>58300</v>
      </c>
      <c r="G2034" s="6">
        <f t="shared" si="37"/>
        <v>58300</v>
      </c>
    </row>
    <row r="2035" spans="1:8" hidden="1" x14ac:dyDescent="0.25">
      <c r="A2035" s="113">
        <v>44431</v>
      </c>
      <c r="B2035" s="10" t="s">
        <v>6955</v>
      </c>
      <c r="C2035" s="11" t="s">
        <v>7242</v>
      </c>
      <c r="F2035" s="9">
        <v>50000</v>
      </c>
      <c r="G2035" s="6">
        <f t="shared" si="37"/>
        <v>-50000</v>
      </c>
      <c r="H2035" s="1237" t="s">
        <v>7253</v>
      </c>
    </row>
    <row r="2036" spans="1:8" hidden="1" x14ac:dyDescent="0.25">
      <c r="A2036" s="113">
        <v>44431</v>
      </c>
      <c r="B2036" s="10" t="s">
        <v>7112</v>
      </c>
      <c r="C2036" s="11" t="s">
        <v>7242</v>
      </c>
      <c r="F2036" s="9">
        <v>50000</v>
      </c>
      <c r="G2036" s="6">
        <f t="shared" si="37"/>
        <v>-50000</v>
      </c>
      <c r="H2036" s="1237"/>
    </row>
    <row r="2037" spans="1:8" hidden="1" x14ac:dyDescent="0.25">
      <c r="A2037" s="113">
        <v>44406</v>
      </c>
      <c r="B2037" s="10" t="s">
        <v>6511</v>
      </c>
      <c r="C2037" s="11" t="s">
        <v>438</v>
      </c>
      <c r="E2037" s="8">
        <v>18500</v>
      </c>
      <c r="G2037" s="6">
        <f t="shared" si="37"/>
        <v>18500</v>
      </c>
    </row>
    <row r="2038" spans="1:8" hidden="1" x14ac:dyDescent="0.25">
      <c r="A2038" s="113">
        <v>44382</v>
      </c>
      <c r="B2038" s="10" t="s">
        <v>6511</v>
      </c>
      <c r="C2038" s="11" t="s">
        <v>438</v>
      </c>
      <c r="E2038" s="8">
        <v>10900</v>
      </c>
      <c r="G2038" s="6">
        <f t="shared" si="37"/>
        <v>10900</v>
      </c>
    </row>
    <row r="2039" spans="1:8" hidden="1" x14ac:dyDescent="0.25">
      <c r="A2039" s="113">
        <v>44382</v>
      </c>
      <c r="B2039" s="10" t="s">
        <v>6511</v>
      </c>
      <c r="C2039" s="11" t="s">
        <v>438</v>
      </c>
      <c r="E2039" s="8">
        <v>15900</v>
      </c>
      <c r="G2039" s="6">
        <f t="shared" si="37"/>
        <v>15900</v>
      </c>
    </row>
    <row r="2040" spans="1:8" hidden="1" x14ac:dyDescent="0.25">
      <c r="A2040" s="113">
        <v>44413</v>
      </c>
      <c r="B2040" s="10" t="s">
        <v>6955</v>
      </c>
      <c r="C2040" s="11" t="s">
        <v>438</v>
      </c>
      <c r="E2040" s="8">
        <v>44500</v>
      </c>
      <c r="G2040" s="6">
        <f t="shared" si="37"/>
        <v>44500</v>
      </c>
    </row>
    <row r="2041" spans="1:8" hidden="1" x14ac:dyDescent="0.25">
      <c r="A2041" s="113">
        <v>44417</v>
      </c>
      <c r="B2041" s="10" t="s">
        <v>6408</v>
      </c>
      <c r="C2041" s="11" t="s">
        <v>438</v>
      </c>
      <c r="E2041" s="8">
        <v>87105</v>
      </c>
      <c r="G2041" s="6">
        <f t="shared" si="37"/>
        <v>87105</v>
      </c>
    </row>
    <row r="2042" spans="1:8" hidden="1" x14ac:dyDescent="0.25">
      <c r="A2042" s="113">
        <v>44420</v>
      </c>
      <c r="B2042" s="10" t="s">
        <v>1400</v>
      </c>
      <c r="C2042" s="11" t="s">
        <v>438</v>
      </c>
      <c r="E2042" s="8">
        <v>170800</v>
      </c>
      <c r="G2042" s="6">
        <f t="shared" si="37"/>
        <v>170800</v>
      </c>
    </row>
    <row r="2043" spans="1:8" hidden="1" x14ac:dyDescent="0.25">
      <c r="A2043" s="113">
        <v>44420</v>
      </c>
      <c r="B2043" s="10" t="s">
        <v>1400</v>
      </c>
      <c r="C2043" s="11" t="s">
        <v>1803</v>
      </c>
      <c r="F2043" s="9">
        <v>485000</v>
      </c>
      <c r="G2043" s="6">
        <f t="shared" si="37"/>
        <v>-485000</v>
      </c>
      <c r="H2043" s="7" t="s">
        <v>7266</v>
      </c>
    </row>
    <row r="2044" spans="1:8" hidden="1" x14ac:dyDescent="0.25">
      <c r="A2044" s="113">
        <v>44455</v>
      </c>
      <c r="B2044" s="10" t="s">
        <v>2652</v>
      </c>
      <c r="C2044" s="11" t="s">
        <v>180</v>
      </c>
      <c r="F2044" s="9">
        <v>30210</v>
      </c>
      <c r="G2044" s="6">
        <f t="shared" si="37"/>
        <v>-30210</v>
      </c>
      <c r="H2044" s="7" t="s">
        <v>7290</v>
      </c>
    </row>
    <row r="2045" spans="1:8" hidden="1" x14ac:dyDescent="0.25">
      <c r="A2045" s="113">
        <v>44391</v>
      </c>
      <c r="B2045" s="10" t="s">
        <v>6955</v>
      </c>
      <c r="C2045" s="11" t="s">
        <v>166</v>
      </c>
      <c r="E2045" s="8">
        <v>28800</v>
      </c>
      <c r="G2045" s="6">
        <f t="shared" si="37"/>
        <v>28800</v>
      </c>
    </row>
    <row r="2046" spans="1:8" hidden="1" x14ac:dyDescent="0.25">
      <c r="A2046" s="113">
        <v>44392</v>
      </c>
      <c r="B2046" s="10" t="s">
        <v>7112</v>
      </c>
      <c r="C2046" s="11" t="s">
        <v>166</v>
      </c>
      <c r="E2046" s="8">
        <v>23400</v>
      </c>
      <c r="G2046" s="6">
        <f t="shared" si="37"/>
        <v>23400</v>
      </c>
    </row>
    <row r="2047" spans="1:8" hidden="1" x14ac:dyDescent="0.25">
      <c r="A2047" s="113">
        <v>44403</v>
      </c>
      <c r="B2047" s="10" t="s">
        <v>6955</v>
      </c>
      <c r="C2047" s="11" t="s">
        <v>166</v>
      </c>
      <c r="E2047" s="8">
        <v>21000</v>
      </c>
      <c r="G2047" s="6">
        <f t="shared" si="37"/>
        <v>21000</v>
      </c>
    </row>
    <row r="2048" spans="1:8" hidden="1" x14ac:dyDescent="0.25">
      <c r="A2048" s="113">
        <v>44403</v>
      </c>
      <c r="B2048" s="10" t="s">
        <v>1400</v>
      </c>
      <c r="C2048" s="11" t="s">
        <v>166</v>
      </c>
      <c r="E2048" s="8">
        <v>12780</v>
      </c>
      <c r="G2048" s="6">
        <f t="shared" si="37"/>
        <v>12780</v>
      </c>
    </row>
    <row r="2049" spans="1:8" hidden="1" x14ac:dyDescent="0.25">
      <c r="A2049" s="113">
        <v>44404</v>
      </c>
      <c r="B2049" s="10" t="s">
        <v>6955</v>
      </c>
      <c r="C2049" s="11" t="s">
        <v>166</v>
      </c>
      <c r="E2049" s="8">
        <v>7380</v>
      </c>
      <c r="G2049" s="6">
        <f t="shared" si="37"/>
        <v>7380</v>
      </c>
    </row>
    <row r="2050" spans="1:8" hidden="1" x14ac:dyDescent="0.25">
      <c r="A2050" s="113">
        <v>44405</v>
      </c>
      <c r="B2050" s="10" t="s">
        <v>6955</v>
      </c>
      <c r="C2050" s="11" t="s">
        <v>166</v>
      </c>
      <c r="E2050" s="8">
        <v>6800</v>
      </c>
      <c r="G2050" s="6">
        <f t="shared" si="37"/>
        <v>6800</v>
      </c>
    </row>
    <row r="2051" spans="1:8" hidden="1" x14ac:dyDescent="0.25">
      <c r="A2051" s="113">
        <v>44406</v>
      </c>
      <c r="B2051" s="10" t="s">
        <v>6955</v>
      </c>
      <c r="C2051" s="11" t="s">
        <v>166</v>
      </c>
      <c r="E2051" s="8">
        <v>30725</v>
      </c>
      <c r="G2051" s="6">
        <f t="shared" si="37"/>
        <v>30725</v>
      </c>
    </row>
    <row r="2052" spans="1:8" hidden="1" x14ac:dyDescent="0.25">
      <c r="A2052" s="113">
        <v>44406</v>
      </c>
      <c r="B2052" s="10" t="s">
        <v>6511</v>
      </c>
      <c r="C2052" s="11" t="s">
        <v>166</v>
      </c>
      <c r="E2052" s="8">
        <v>1995</v>
      </c>
      <c r="G2052" s="6">
        <f t="shared" si="37"/>
        <v>1995</v>
      </c>
    </row>
    <row r="2053" spans="1:8" hidden="1" x14ac:dyDescent="0.25">
      <c r="A2053" s="113">
        <v>44407</v>
      </c>
      <c r="B2053" s="10" t="s">
        <v>6955</v>
      </c>
      <c r="C2053" s="11" t="s">
        <v>166</v>
      </c>
      <c r="E2053" s="8">
        <v>13000</v>
      </c>
      <c r="G2053" s="6">
        <f t="shared" si="37"/>
        <v>13000</v>
      </c>
    </row>
    <row r="2054" spans="1:8" hidden="1" x14ac:dyDescent="0.25">
      <c r="A2054" s="113">
        <v>44412</v>
      </c>
      <c r="B2054" s="10" t="s">
        <v>6955</v>
      </c>
      <c r="C2054" s="11" t="s">
        <v>166</v>
      </c>
      <c r="E2054" s="8">
        <v>7800</v>
      </c>
      <c r="G2054" s="6">
        <f t="shared" si="37"/>
        <v>7800</v>
      </c>
    </row>
    <row r="2055" spans="1:8" hidden="1" x14ac:dyDescent="0.25">
      <c r="A2055" s="113">
        <v>44419</v>
      </c>
      <c r="B2055" s="10" t="s">
        <v>6408</v>
      </c>
      <c r="C2055" s="11" t="s">
        <v>166</v>
      </c>
      <c r="E2055" s="8">
        <v>13600</v>
      </c>
      <c r="G2055" s="6">
        <f t="shared" si="37"/>
        <v>13600</v>
      </c>
    </row>
    <row r="2056" spans="1:8" hidden="1" x14ac:dyDescent="0.25">
      <c r="A2056" s="113">
        <v>44429</v>
      </c>
      <c r="B2056" s="10" t="s">
        <v>7112</v>
      </c>
      <c r="C2056" s="11" t="s">
        <v>166</v>
      </c>
      <c r="E2056" s="8">
        <v>23400</v>
      </c>
      <c r="G2056" s="6">
        <f t="shared" ref="G2056:G2089" si="38">E2056-F2056</f>
        <v>23400</v>
      </c>
    </row>
    <row r="2057" spans="1:8" hidden="1" x14ac:dyDescent="0.25">
      <c r="A2057" s="113">
        <v>44380</v>
      </c>
      <c r="B2057" s="10" t="s">
        <v>7067</v>
      </c>
      <c r="C2057" s="11" t="s">
        <v>166</v>
      </c>
      <c r="E2057" s="8">
        <v>22290</v>
      </c>
      <c r="G2057" s="6">
        <f t="shared" si="38"/>
        <v>22290</v>
      </c>
    </row>
    <row r="2058" spans="1:8" hidden="1" x14ac:dyDescent="0.25">
      <c r="A2058" s="113">
        <v>44455</v>
      </c>
      <c r="B2058" s="10" t="s">
        <v>6508</v>
      </c>
      <c r="C2058" s="11" t="s">
        <v>180</v>
      </c>
      <c r="F2058" s="9">
        <v>250000</v>
      </c>
      <c r="G2058" s="6">
        <f t="shared" si="38"/>
        <v>-250000</v>
      </c>
      <c r="H2058" s="7" t="s">
        <v>7294</v>
      </c>
    </row>
    <row r="2059" spans="1:8" hidden="1" x14ac:dyDescent="0.25">
      <c r="A2059" s="113">
        <v>44455</v>
      </c>
      <c r="B2059" s="10" t="s">
        <v>6511</v>
      </c>
      <c r="C2059" s="11" t="s">
        <v>438</v>
      </c>
      <c r="E2059" s="8">
        <v>92500</v>
      </c>
      <c r="G2059" s="6">
        <f t="shared" si="38"/>
        <v>92500</v>
      </c>
    </row>
    <row r="2060" spans="1:8" hidden="1" x14ac:dyDescent="0.25">
      <c r="A2060" s="113">
        <v>44456</v>
      </c>
      <c r="B2060" s="10" t="s">
        <v>6955</v>
      </c>
      <c r="C2060" s="11" t="s">
        <v>438</v>
      </c>
      <c r="F2060" s="9">
        <v>142290</v>
      </c>
      <c r="G2060" s="6">
        <f t="shared" si="38"/>
        <v>-142290</v>
      </c>
      <c r="H2060" s="1195" t="s">
        <v>7300</v>
      </c>
    </row>
    <row r="2061" spans="1:8" hidden="1" x14ac:dyDescent="0.25">
      <c r="A2061" s="113">
        <v>44456</v>
      </c>
      <c r="B2061" s="10" t="s">
        <v>6511</v>
      </c>
      <c r="C2061" s="11" t="s">
        <v>438</v>
      </c>
      <c r="F2061" s="9">
        <v>137800</v>
      </c>
      <c r="G2061" s="6">
        <f t="shared" si="38"/>
        <v>-137800</v>
      </c>
      <c r="H2061" s="1196"/>
    </row>
    <row r="2062" spans="1:8" hidden="1" x14ac:dyDescent="0.25">
      <c r="A2062" s="113">
        <v>44456</v>
      </c>
      <c r="B2062" s="10" t="s">
        <v>7067</v>
      </c>
      <c r="C2062" s="11" t="s">
        <v>438</v>
      </c>
      <c r="F2062" s="9">
        <v>29791</v>
      </c>
      <c r="G2062" s="6">
        <f t="shared" si="38"/>
        <v>-29791</v>
      </c>
      <c r="H2062" s="1196"/>
    </row>
    <row r="2063" spans="1:8" hidden="1" x14ac:dyDescent="0.25">
      <c r="A2063" s="113">
        <v>44456</v>
      </c>
      <c r="B2063" s="10" t="s">
        <v>6408</v>
      </c>
      <c r="C2063" s="11" t="s">
        <v>438</v>
      </c>
      <c r="F2063" s="9">
        <v>87105</v>
      </c>
      <c r="G2063" s="6">
        <f t="shared" si="38"/>
        <v>-87105</v>
      </c>
      <c r="H2063" s="1196"/>
    </row>
    <row r="2064" spans="1:8" hidden="1" x14ac:dyDescent="0.25">
      <c r="A2064" s="113">
        <v>44456</v>
      </c>
      <c r="B2064" s="10" t="s">
        <v>1400</v>
      </c>
      <c r="C2064" s="11" t="s">
        <v>438</v>
      </c>
      <c r="F2064" s="9">
        <v>3014</v>
      </c>
      <c r="G2064" s="6">
        <f t="shared" si="38"/>
        <v>-3014</v>
      </c>
      <c r="H2064" s="1197"/>
    </row>
    <row r="2065" spans="1:8" hidden="1" x14ac:dyDescent="0.25">
      <c r="A2065" s="113">
        <v>44456</v>
      </c>
      <c r="B2065" s="10" t="s">
        <v>6518</v>
      </c>
      <c r="C2065" s="11" t="s">
        <v>162</v>
      </c>
      <c r="F2065" s="9">
        <v>45000</v>
      </c>
      <c r="G2065" s="6">
        <f t="shared" si="38"/>
        <v>-45000</v>
      </c>
    </row>
    <row r="2066" spans="1:8" hidden="1" x14ac:dyDescent="0.25">
      <c r="A2066" s="113">
        <v>44458</v>
      </c>
      <c r="B2066" s="10" t="s">
        <v>1400</v>
      </c>
      <c r="C2066" s="11" t="s">
        <v>1815</v>
      </c>
      <c r="D2066" s="769" t="s">
        <v>8175</v>
      </c>
      <c r="E2066" s="8">
        <v>17148</v>
      </c>
      <c r="G2066" s="6">
        <f>E2066-F2066</f>
        <v>17148</v>
      </c>
    </row>
    <row r="2067" spans="1:8" hidden="1" x14ac:dyDescent="0.25">
      <c r="A2067" s="113">
        <v>44392</v>
      </c>
      <c r="B2067" s="10" t="s">
        <v>6508</v>
      </c>
      <c r="C2067" s="11" t="s">
        <v>1803</v>
      </c>
      <c r="E2067" s="8">
        <v>1664</v>
      </c>
      <c r="G2067" s="6">
        <f t="shared" si="38"/>
        <v>1664</v>
      </c>
    </row>
    <row r="2068" spans="1:8" hidden="1" x14ac:dyDescent="0.25">
      <c r="A2068" s="113">
        <v>44410</v>
      </c>
      <c r="B2068" s="10" t="s">
        <v>6408</v>
      </c>
      <c r="C2068" s="11" t="s">
        <v>1803</v>
      </c>
      <c r="E2068" s="8">
        <v>46108</v>
      </c>
      <c r="G2068" s="6">
        <f t="shared" si="38"/>
        <v>46108</v>
      </c>
    </row>
    <row r="2069" spans="1:8" hidden="1" x14ac:dyDescent="0.25">
      <c r="A2069" s="113">
        <v>44411</v>
      </c>
      <c r="B2069" s="10" t="s">
        <v>6508</v>
      </c>
      <c r="C2069" s="11" t="s">
        <v>1803</v>
      </c>
      <c r="E2069" s="8">
        <v>32518</v>
      </c>
      <c r="G2069" s="6">
        <f t="shared" si="38"/>
        <v>32518</v>
      </c>
    </row>
    <row r="2070" spans="1:8" hidden="1" x14ac:dyDescent="0.25">
      <c r="A2070" s="113">
        <v>44418</v>
      </c>
      <c r="B2070" s="10" t="s">
        <v>1400</v>
      </c>
      <c r="C2070" s="11" t="s">
        <v>1803</v>
      </c>
      <c r="E2070" s="8">
        <v>16360</v>
      </c>
      <c r="G2070" s="6">
        <f t="shared" si="38"/>
        <v>16360</v>
      </c>
    </row>
    <row r="2071" spans="1:8" hidden="1" x14ac:dyDescent="0.25">
      <c r="A2071" s="113">
        <v>44424</v>
      </c>
      <c r="B2071" s="10" t="s">
        <v>6408</v>
      </c>
      <c r="C2071" s="11" t="s">
        <v>1803</v>
      </c>
      <c r="E2071" s="8">
        <v>12103</v>
      </c>
      <c r="G2071" s="6">
        <f t="shared" si="38"/>
        <v>12103</v>
      </c>
    </row>
    <row r="2072" spans="1:8" hidden="1" x14ac:dyDescent="0.25">
      <c r="A2072" s="113">
        <v>44424</v>
      </c>
      <c r="B2072" s="10" t="s">
        <v>6508</v>
      </c>
      <c r="C2072" s="11" t="s">
        <v>1803</v>
      </c>
      <c r="E2072" s="8">
        <v>96855</v>
      </c>
      <c r="G2072" s="6">
        <f t="shared" si="38"/>
        <v>96855</v>
      </c>
    </row>
    <row r="2073" spans="1:8" hidden="1" x14ac:dyDescent="0.25">
      <c r="A2073" s="113">
        <v>44429</v>
      </c>
      <c r="B2073" s="10" t="s">
        <v>6508</v>
      </c>
      <c r="C2073" s="11" t="s">
        <v>1803</v>
      </c>
      <c r="E2073" s="8">
        <v>1756</v>
      </c>
      <c r="G2073" s="6">
        <f t="shared" si="38"/>
        <v>1756</v>
      </c>
    </row>
    <row r="2074" spans="1:8" hidden="1" x14ac:dyDescent="0.25">
      <c r="A2074" s="113">
        <v>44431</v>
      </c>
      <c r="B2074" s="10" t="s">
        <v>6508</v>
      </c>
      <c r="C2074" s="11" t="s">
        <v>1803</v>
      </c>
      <c r="E2074" s="8">
        <v>1343</v>
      </c>
      <c r="G2074" s="6">
        <f t="shared" si="38"/>
        <v>1343</v>
      </c>
    </row>
    <row r="2075" spans="1:8" hidden="1" x14ac:dyDescent="0.25">
      <c r="A2075" s="113">
        <v>44440</v>
      </c>
      <c r="B2075" s="10" t="s">
        <v>1400</v>
      </c>
      <c r="C2075" s="11" t="s">
        <v>1803</v>
      </c>
      <c r="E2075" s="8">
        <v>1827</v>
      </c>
      <c r="G2075" s="6">
        <f t="shared" si="38"/>
        <v>1827</v>
      </c>
    </row>
    <row r="2076" spans="1:8" hidden="1" x14ac:dyDescent="0.25">
      <c r="A2076" s="113">
        <v>44439</v>
      </c>
      <c r="B2076" s="10" t="s">
        <v>6511</v>
      </c>
      <c r="C2076" s="11" t="s">
        <v>1803</v>
      </c>
      <c r="F2076" s="9">
        <v>33680</v>
      </c>
      <c r="G2076" s="6">
        <f t="shared" si="38"/>
        <v>-33680</v>
      </c>
      <c r="H2076" s="7" t="s">
        <v>6506</v>
      </c>
    </row>
    <row r="2077" spans="1:8" hidden="1" x14ac:dyDescent="0.25">
      <c r="A2077" s="113">
        <v>44460</v>
      </c>
      <c r="B2077" s="10" t="s">
        <v>7112</v>
      </c>
      <c r="C2077" s="11" t="s">
        <v>166</v>
      </c>
      <c r="F2077" s="9">
        <v>46800</v>
      </c>
      <c r="G2077" s="6">
        <f t="shared" si="38"/>
        <v>-46800</v>
      </c>
      <c r="H2077" s="1238" t="s">
        <v>7314</v>
      </c>
    </row>
    <row r="2078" spans="1:8" hidden="1" x14ac:dyDescent="0.25">
      <c r="A2078" s="113">
        <v>44460</v>
      </c>
      <c r="B2078" s="10" t="s">
        <v>6955</v>
      </c>
      <c r="C2078" s="11" t="s">
        <v>166</v>
      </c>
      <c r="F2078" s="9">
        <v>123680</v>
      </c>
      <c r="G2078" s="6">
        <f t="shared" si="38"/>
        <v>-123680</v>
      </c>
      <c r="H2078" s="1238"/>
    </row>
    <row r="2079" spans="1:8" hidden="1" x14ac:dyDescent="0.25">
      <c r="A2079" s="113">
        <v>44460</v>
      </c>
      <c r="B2079" s="10" t="s">
        <v>6408</v>
      </c>
      <c r="C2079" s="11" t="s">
        <v>166</v>
      </c>
      <c r="F2079" s="9">
        <v>13600</v>
      </c>
      <c r="G2079" s="6">
        <f t="shared" si="38"/>
        <v>-13600</v>
      </c>
      <c r="H2079" s="1238"/>
    </row>
    <row r="2080" spans="1:8" hidden="1" x14ac:dyDescent="0.25">
      <c r="A2080" s="113">
        <v>44460</v>
      </c>
      <c r="B2080" s="10" t="s">
        <v>6511</v>
      </c>
      <c r="C2080" s="11" t="s">
        <v>166</v>
      </c>
      <c r="F2080" s="9">
        <v>6755</v>
      </c>
      <c r="G2080" s="6">
        <f t="shared" si="38"/>
        <v>-6755</v>
      </c>
      <c r="H2080" s="1238"/>
    </row>
    <row r="2081" spans="1:8" hidden="1" x14ac:dyDescent="0.25">
      <c r="A2081" s="113">
        <v>44460</v>
      </c>
      <c r="B2081" s="10" t="s">
        <v>1400</v>
      </c>
      <c r="C2081" s="11" t="s">
        <v>166</v>
      </c>
      <c r="F2081" s="9">
        <v>9165</v>
      </c>
      <c r="G2081" s="6">
        <f t="shared" si="38"/>
        <v>-9165</v>
      </c>
      <c r="H2081" s="1238"/>
    </row>
    <row r="2082" spans="1:8" hidden="1" x14ac:dyDescent="0.25">
      <c r="A2082" s="113">
        <v>44464</v>
      </c>
      <c r="B2082" s="10" t="s">
        <v>7067</v>
      </c>
      <c r="C2082" s="11" t="s">
        <v>180</v>
      </c>
      <c r="E2082" s="8">
        <v>234864</v>
      </c>
      <c r="G2082" s="6">
        <f t="shared" si="38"/>
        <v>234864</v>
      </c>
    </row>
    <row r="2083" spans="1:8" hidden="1" x14ac:dyDescent="0.25">
      <c r="A2083" s="113">
        <v>44453</v>
      </c>
      <c r="B2083" s="10" t="s">
        <v>1400</v>
      </c>
      <c r="C2083" s="11" t="s">
        <v>1815</v>
      </c>
      <c r="E2083" s="8">
        <v>63580</v>
      </c>
      <c r="G2083" s="6">
        <f t="shared" si="38"/>
        <v>63580</v>
      </c>
    </row>
    <row r="2084" spans="1:8" hidden="1" x14ac:dyDescent="0.25">
      <c r="A2084" s="113">
        <v>44457</v>
      </c>
      <c r="B2084" s="10" t="s">
        <v>7067</v>
      </c>
      <c r="C2084" s="11" t="s">
        <v>166</v>
      </c>
      <c r="E2084" s="8">
        <v>13200</v>
      </c>
      <c r="G2084" s="6">
        <f t="shared" si="38"/>
        <v>13200</v>
      </c>
    </row>
    <row r="2085" spans="1:8" hidden="1" x14ac:dyDescent="0.25">
      <c r="A2085" s="113">
        <v>44476</v>
      </c>
      <c r="B2085" s="10" t="s">
        <v>1400</v>
      </c>
      <c r="C2085" s="661" t="s">
        <v>7242</v>
      </c>
      <c r="E2085" s="662"/>
      <c r="F2085" s="665">
        <v>17273</v>
      </c>
      <c r="G2085" s="664">
        <f t="shared" si="38"/>
        <v>-17273</v>
      </c>
      <c r="H2085" s="1237" t="s">
        <v>7363</v>
      </c>
    </row>
    <row r="2086" spans="1:8" hidden="1" x14ac:dyDescent="0.25">
      <c r="A2086" s="113">
        <v>44476</v>
      </c>
      <c r="B2086" s="10" t="s">
        <v>6408</v>
      </c>
      <c r="C2086" s="661" t="s">
        <v>7242</v>
      </c>
      <c r="E2086" s="662"/>
      <c r="F2086" s="665">
        <v>2404</v>
      </c>
      <c r="G2086" s="664">
        <f t="shared" si="38"/>
        <v>-2404</v>
      </c>
      <c r="H2086" s="1237"/>
    </row>
    <row r="2087" spans="1:8" hidden="1" x14ac:dyDescent="0.25">
      <c r="A2087" s="113">
        <v>44476</v>
      </c>
      <c r="B2087" s="10" t="s">
        <v>6955</v>
      </c>
      <c r="C2087" s="661" t="s">
        <v>7242</v>
      </c>
      <c r="E2087" s="662"/>
      <c r="F2087" s="665">
        <v>14457</v>
      </c>
      <c r="G2087" s="664">
        <f t="shared" si="38"/>
        <v>-14457</v>
      </c>
      <c r="H2087" s="1237"/>
    </row>
    <row r="2088" spans="1:8" hidden="1" x14ac:dyDescent="0.25">
      <c r="A2088" s="113">
        <v>44476</v>
      </c>
      <c r="B2088" s="10" t="s">
        <v>7112</v>
      </c>
      <c r="C2088" s="661" t="s">
        <v>7242</v>
      </c>
      <c r="E2088" s="662"/>
      <c r="F2088" s="665">
        <v>3866</v>
      </c>
      <c r="G2088" s="664">
        <f t="shared" si="38"/>
        <v>-3866</v>
      </c>
      <c r="H2088" s="1237"/>
    </row>
    <row r="2089" spans="1:8" hidden="1" x14ac:dyDescent="0.25">
      <c r="A2089" s="113">
        <v>44476</v>
      </c>
      <c r="B2089" s="10" t="s">
        <v>7112</v>
      </c>
      <c r="C2089" s="661" t="s">
        <v>7242</v>
      </c>
      <c r="E2089" s="662"/>
      <c r="F2089" s="665">
        <v>5</v>
      </c>
      <c r="G2089" s="664">
        <f t="shared" si="38"/>
        <v>-5</v>
      </c>
      <c r="H2089" s="7" t="s">
        <v>7361</v>
      </c>
    </row>
    <row r="2090" spans="1:8" hidden="1" x14ac:dyDescent="0.25">
      <c r="A2090" s="113">
        <v>44482</v>
      </c>
      <c r="B2090" s="10" t="s">
        <v>7067</v>
      </c>
      <c r="C2090" s="11" t="s">
        <v>164</v>
      </c>
      <c r="E2090" s="8">
        <v>47966</v>
      </c>
      <c r="G2090" s="274">
        <f t="shared" ref="G2090:G2148" si="39">E2090-F2090</f>
        <v>47966</v>
      </c>
    </row>
    <row r="2091" spans="1:8" hidden="1" x14ac:dyDescent="0.25">
      <c r="A2091" s="113">
        <v>44482</v>
      </c>
      <c r="B2091" s="10" t="s">
        <v>7067</v>
      </c>
      <c r="C2091" s="11" t="s">
        <v>164</v>
      </c>
      <c r="E2091" s="8">
        <v>20787</v>
      </c>
      <c r="G2091" s="274">
        <f t="shared" si="39"/>
        <v>20787</v>
      </c>
    </row>
    <row r="2092" spans="1:8" hidden="1" x14ac:dyDescent="0.25">
      <c r="A2092" s="113">
        <v>44482</v>
      </c>
      <c r="B2092" s="10" t="s">
        <v>7067</v>
      </c>
      <c r="C2092" s="11" t="s">
        <v>164</v>
      </c>
      <c r="E2092" s="8">
        <v>1063</v>
      </c>
      <c r="G2092" s="274">
        <f t="shared" si="39"/>
        <v>1063</v>
      </c>
    </row>
    <row r="2093" spans="1:8" hidden="1" x14ac:dyDescent="0.25">
      <c r="A2093" s="113">
        <v>44483</v>
      </c>
      <c r="B2093" s="10" t="s">
        <v>7067</v>
      </c>
      <c r="C2093" s="11" t="s">
        <v>180</v>
      </c>
      <c r="E2093" s="8">
        <v>52200</v>
      </c>
      <c r="G2093" s="6">
        <f t="shared" si="39"/>
        <v>52200</v>
      </c>
    </row>
    <row r="2094" spans="1:8" hidden="1" x14ac:dyDescent="0.25">
      <c r="A2094" s="113">
        <v>44452</v>
      </c>
      <c r="B2094" s="10" t="s">
        <v>3946</v>
      </c>
      <c r="C2094" s="11" t="s">
        <v>438</v>
      </c>
      <c r="D2094" s="768">
        <v>23090</v>
      </c>
      <c r="E2094" s="8">
        <v>161200</v>
      </c>
      <c r="G2094" s="6">
        <f t="shared" si="39"/>
        <v>161200</v>
      </c>
    </row>
    <row r="2095" spans="1:8" hidden="1" x14ac:dyDescent="0.25">
      <c r="A2095" s="113">
        <v>44442</v>
      </c>
      <c r="B2095" s="10" t="s">
        <v>5811</v>
      </c>
      <c r="C2095" s="11" t="s">
        <v>438</v>
      </c>
      <c r="D2095" s="768">
        <v>23076</v>
      </c>
      <c r="E2095" s="8">
        <v>63000</v>
      </c>
      <c r="G2095" s="6">
        <f t="shared" si="39"/>
        <v>63000</v>
      </c>
    </row>
    <row r="2096" spans="1:8" hidden="1" x14ac:dyDescent="0.25">
      <c r="A2096" s="113">
        <v>44478</v>
      </c>
      <c r="B2096" s="680" t="s">
        <v>7067</v>
      </c>
      <c r="C2096" s="82" t="s">
        <v>166</v>
      </c>
      <c r="D2096" s="768">
        <v>2772</v>
      </c>
      <c r="E2096" s="225">
        <v>22365</v>
      </c>
      <c r="G2096" s="6">
        <f t="shared" si="39"/>
        <v>22365</v>
      </c>
    </row>
    <row r="2097" spans="1:8" hidden="1" x14ac:dyDescent="0.25">
      <c r="A2097" s="113">
        <v>44478</v>
      </c>
      <c r="B2097" s="680" t="s">
        <v>7067</v>
      </c>
      <c r="C2097" s="82" t="s">
        <v>166</v>
      </c>
      <c r="D2097" s="768">
        <v>2768</v>
      </c>
      <c r="E2097" s="225">
        <v>13200</v>
      </c>
      <c r="G2097" s="6">
        <f t="shared" si="39"/>
        <v>13200</v>
      </c>
    </row>
    <row r="2098" spans="1:8" hidden="1" x14ac:dyDescent="0.25">
      <c r="A2098" s="113">
        <v>44481</v>
      </c>
      <c r="B2098" s="10" t="s">
        <v>7067</v>
      </c>
      <c r="C2098" s="11" t="s">
        <v>166</v>
      </c>
      <c r="D2098" s="768">
        <v>17495</v>
      </c>
      <c r="E2098" s="8">
        <v>112632</v>
      </c>
      <c r="G2098" s="6">
        <f t="shared" si="39"/>
        <v>112632</v>
      </c>
    </row>
    <row r="2099" spans="1:8" hidden="1" x14ac:dyDescent="0.25">
      <c r="A2099" s="113">
        <v>44489</v>
      </c>
      <c r="B2099" s="10" t="s">
        <v>7067</v>
      </c>
      <c r="C2099" s="11" t="s">
        <v>166</v>
      </c>
      <c r="D2099" s="768">
        <v>17542</v>
      </c>
      <c r="E2099" s="8">
        <v>159144</v>
      </c>
      <c r="G2099" s="6">
        <f t="shared" si="39"/>
        <v>159144</v>
      </c>
    </row>
    <row r="2100" spans="1:8" hidden="1" x14ac:dyDescent="0.25">
      <c r="A2100" s="113">
        <v>44490</v>
      </c>
      <c r="B2100" s="10" t="s">
        <v>6955</v>
      </c>
      <c r="C2100" s="11" t="s">
        <v>166</v>
      </c>
      <c r="D2100" s="768">
        <v>2821</v>
      </c>
      <c r="E2100" s="8">
        <v>1100</v>
      </c>
      <c r="G2100" s="6">
        <f t="shared" si="39"/>
        <v>1100</v>
      </c>
    </row>
    <row r="2101" spans="1:8" hidden="1" x14ac:dyDescent="0.25">
      <c r="A2101" s="113">
        <v>44494</v>
      </c>
      <c r="B2101" s="10" t="s">
        <v>7067</v>
      </c>
      <c r="C2101" s="11" t="s">
        <v>166</v>
      </c>
      <c r="D2101" s="768">
        <v>2844</v>
      </c>
      <c r="E2101" s="8">
        <v>14875</v>
      </c>
      <c r="G2101" s="6">
        <f t="shared" si="39"/>
        <v>14875</v>
      </c>
    </row>
    <row r="2102" spans="1:8" hidden="1" x14ac:dyDescent="0.25">
      <c r="A2102" s="113">
        <v>44495</v>
      </c>
      <c r="B2102" s="10" t="s">
        <v>7067</v>
      </c>
      <c r="C2102" s="11" t="s">
        <v>166</v>
      </c>
      <c r="D2102" s="768">
        <v>2849</v>
      </c>
      <c r="E2102" s="8">
        <v>5100</v>
      </c>
      <c r="G2102" s="6">
        <f t="shared" si="39"/>
        <v>5100</v>
      </c>
    </row>
    <row r="2103" spans="1:8" hidden="1" x14ac:dyDescent="0.25">
      <c r="A2103" s="113">
        <v>44494</v>
      </c>
      <c r="B2103" s="10" t="s">
        <v>7067</v>
      </c>
      <c r="C2103" s="11" t="s">
        <v>164</v>
      </c>
      <c r="D2103" s="769" t="s">
        <v>7424</v>
      </c>
      <c r="E2103" s="8">
        <v>40225</v>
      </c>
      <c r="G2103" s="6">
        <f t="shared" si="39"/>
        <v>40225</v>
      </c>
    </row>
    <row r="2104" spans="1:8" hidden="1" x14ac:dyDescent="0.25">
      <c r="A2104" s="266">
        <v>44494</v>
      </c>
      <c r="B2104" s="10" t="s">
        <v>7067</v>
      </c>
      <c r="C2104" s="11" t="s">
        <v>164</v>
      </c>
      <c r="D2104" s="769" t="s">
        <v>7425</v>
      </c>
      <c r="E2104" s="681">
        <v>1520</v>
      </c>
      <c r="G2104" s="6">
        <f t="shared" si="39"/>
        <v>1520</v>
      </c>
    </row>
    <row r="2105" spans="1:8" hidden="1" x14ac:dyDescent="0.25">
      <c r="A2105" s="113">
        <v>44495</v>
      </c>
      <c r="B2105" s="21" t="s">
        <v>1400</v>
      </c>
      <c r="C2105" s="746" t="s">
        <v>438</v>
      </c>
      <c r="D2105" s="766"/>
      <c r="E2105" s="747"/>
      <c r="F2105" s="748">
        <v>75800</v>
      </c>
      <c r="G2105" s="14">
        <f t="shared" si="39"/>
        <v>-75800</v>
      </c>
      <c r="H2105" s="1235" t="s">
        <v>7430</v>
      </c>
    </row>
    <row r="2106" spans="1:8" hidden="1" x14ac:dyDescent="0.25">
      <c r="A2106" s="113">
        <v>44495</v>
      </c>
      <c r="B2106" s="21" t="s">
        <v>5811</v>
      </c>
      <c r="C2106" s="746" t="s">
        <v>438</v>
      </c>
      <c r="D2106" s="766"/>
      <c r="E2106" s="747"/>
      <c r="F2106" s="748">
        <v>63000</v>
      </c>
      <c r="G2106" s="14">
        <f t="shared" si="39"/>
        <v>-63000</v>
      </c>
      <c r="H2106" s="1235"/>
    </row>
    <row r="2107" spans="1:8" hidden="1" x14ac:dyDescent="0.25">
      <c r="A2107" s="113">
        <v>44495</v>
      </c>
      <c r="B2107" s="21" t="s">
        <v>3946</v>
      </c>
      <c r="C2107" s="746" t="s">
        <v>438</v>
      </c>
      <c r="D2107" s="766"/>
      <c r="E2107" s="747"/>
      <c r="F2107" s="748">
        <v>161200</v>
      </c>
      <c r="G2107" s="14">
        <f t="shared" si="39"/>
        <v>-161200</v>
      </c>
      <c r="H2107" s="1235"/>
    </row>
    <row r="2108" spans="1:8" hidden="1" x14ac:dyDescent="0.25">
      <c r="A2108" s="113">
        <v>44499</v>
      </c>
      <c r="B2108" s="21" t="s">
        <v>7067</v>
      </c>
      <c r="C2108" s="13" t="s">
        <v>164</v>
      </c>
      <c r="D2108" s="766"/>
      <c r="E2108" s="22">
        <v>1598</v>
      </c>
      <c r="F2108" s="19"/>
      <c r="G2108" s="14">
        <f t="shared" si="39"/>
        <v>1598</v>
      </c>
      <c r="H2108" s="13"/>
    </row>
    <row r="2109" spans="1:8" hidden="1" x14ac:dyDescent="0.25">
      <c r="A2109" s="113">
        <v>44470</v>
      </c>
      <c r="B2109" s="21" t="s">
        <v>7555</v>
      </c>
      <c r="C2109" s="13" t="s">
        <v>164</v>
      </c>
      <c r="D2109" s="778" t="s">
        <v>7441</v>
      </c>
      <c r="E2109" s="22">
        <v>460774</v>
      </c>
      <c r="F2109" s="19"/>
      <c r="G2109" s="14">
        <f t="shared" si="39"/>
        <v>460774</v>
      </c>
      <c r="H2109" s="13"/>
    </row>
    <row r="2110" spans="1:8" hidden="1" x14ac:dyDescent="0.25">
      <c r="A2110" s="113">
        <v>44499</v>
      </c>
      <c r="B2110" s="21" t="s">
        <v>7067</v>
      </c>
      <c r="C2110" s="13" t="s">
        <v>164</v>
      </c>
      <c r="D2110" s="778" t="s">
        <v>7446</v>
      </c>
      <c r="E2110" s="22">
        <v>15282</v>
      </c>
      <c r="F2110" s="19"/>
      <c r="G2110" s="14">
        <f t="shared" si="39"/>
        <v>15282</v>
      </c>
      <c r="H2110" s="13"/>
    </row>
    <row r="2111" spans="1:8" hidden="1" x14ac:dyDescent="0.25">
      <c r="A2111" s="113">
        <v>44503</v>
      </c>
      <c r="B2111" s="21" t="s">
        <v>7067</v>
      </c>
      <c r="C2111" s="13" t="s">
        <v>164</v>
      </c>
      <c r="D2111" s="778" t="s">
        <v>7447</v>
      </c>
      <c r="E2111" s="22">
        <v>10984</v>
      </c>
      <c r="F2111" s="19"/>
      <c r="G2111" s="14">
        <f t="shared" si="39"/>
        <v>10984</v>
      </c>
      <c r="H2111" s="13"/>
    </row>
    <row r="2112" spans="1:8" hidden="1" x14ac:dyDescent="0.25">
      <c r="A2112" s="113">
        <v>44504</v>
      </c>
      <c r="B2112" s="21" t="s">
        <v>7067</v>
      </c>
      <c r="C2112" s="13" t="s">
        <v>164</v>
      </c>
      <c r="D2112" s="778" t="s">
        <v>7448</v>
      </c>
      <c r="E2112" s="22">
        <v>1676</v>
      </c>
      <c r="F2112" s="19"/>
      <c r="G2112" s="14">
        <f t="shared" si="39"/>
        <v>1676</v>
      </c>
      <c r="H2112" s="13"/>
    </row>
    <row r="2113" spans="1:8" hidden="1" x14ac:dyDescent="0.25">
      <c r="A2113" s="113">
        <v>44505</v>
      </c>
      <c r="B2113" s="21" t="s">
        <v>7112</v>
      </c>
      <c r="C2113" s="13" t="s">
        <v>164</v>
      </c>
      <c r="D2113" s="778" t="s">
        <v>7449</v>
      </c>
      <c r="E2113" s="22">
        <v>20030</v>
      </c>
      <c r="F2113" s="19"/>
      <c r="G2113" s="14">
        <f t="shared" si="39"/>
        <v>20030</v>
      </c>
      <c r="H2113" s="13"/>
    </row>
    <row r="2114" spans="1:8" hidden="1" x14ac:dyDescent="0.25">
      <c r="A2114" s="113">
        <v>44236</v>
      </c>
      <c r="B2114" s="21" t="s">
        <v>6511</v>
      </c>
      <c r="C2114" s="13" t="s">
        <v>7467</v>
      </c>
      <c r="D2114" s="766">
        <v>30000219</v>
      </c>
      <c r="E2114" s="22">
        <v>4660</v>
      </c>
      <c r="F2114" s="19"/>
      <c r="G2114" s="14">
        <f t="shared" si="39"/>
        <v>4660</v>
      </c>
      <c r="H2114" s="13"/>
    </row>
    <row r="2115" spans="1:8" hidden="1" x14ac:dyDescent="0.25">
      <c r="A2115" s="113">
        <v>44365</v>
      </c>
      <c r="B2115" s="21" t="s">
        <v>6511</v>
      </c>
      <c r="C2115" s="13" t="s">
        <v>7467</v>
      </c>
      <c r="D2115" s="766">
        <v>30000343</v>
      </c>
      <c r="E2115" s="22">
        <v>1800</v>
      </c>
      <c r="F2115" s="19"/>
      <c r="G2115" s="14">
        <f t="shared" si="39"/>
        <v>1800</v>
      </c>
      <c r="H2115" s="13"/>
    </row>
    <row r="2116" spans="1:8" hidden="1" x14ac:dyDescent="0.25">
      <c r="A2116" s="113">
        <v>44375</v>
      </c>
      <c r="B2116" s="21" t="s">
        <v>6511</v>
      </c>
      <c r="C2116" s="13" t="s">
        <v>7467</v>
      </c>
      <c r="D2116" s="766">
        <v>30000348</v>
      </c>
      <c r="E2116" s="22">
        <v>40553</v>
      </c>
      <c r="F2116" s="19"/>
      <c r="G2116" s="14">
        <f t="shared" si="39"/>
        <v>40553</v>
      </c>
      <c r="H2116" s="13"/>
    </row>
    <row r="2117" spans="1:8" hidden="1" x14ac:dyDescent="0.25">
      <c r="A2117" s="113">
        <v>44393</v>
      </c>
      <c r="B2117" s="21" t="s">
        <v>6955</v>
      </c>
      <c r="C2117" s="13" t="s">
        <v>7467</v>
      </c>
      <c r="D2117" s="766">
        <v>30000360</v>
      </c>
      <c r="E2117" s="22">
        <v>15081</v>
      </c>
      <c r="F2117" s="19"/>
      <c r="G2117" s="14">
        <f t="shared" si="39"/>
        <v>15081</v>
      </c>
      <c r="H2117" s="13"/>
    </row>
    <row r="2118" spans="1:8" hidden="1" x14ac:dyDescent="0.25">
      <c r="A2118" s="113">
        <v>44397</v>
      </c>
      <c r="B2118" s="21" t="s">
        <v>6955</v>
      </c>
      <c r="C2118" s="13" t="s">
        <v>7467</v>
      </c>
      <c r="D2118" s="766">
        <v>30000364</v>
      </c>
      <c r="E2118" s="22">
        <f>62299-30988</f>
        <v>31311</v>
      </c>
      <c r="F2118" s="19"/>
      <c r="G2118" s="14">
        <f t="shared" si="39"/>
        <v>31311</v>
      </c>
      <c r="H2118" s="13"/>
    </row>
    <row r="2119" spans="1:8" hidden="1" x14ac:dyDescent="0.25">
      <c r="A2119" s="113">
        <v>44397</v>
      </c>
      <c r="B2119" s="21" t="s">
        <v>7112</v>
      </c>
      <c r="C2119" s="13" t="s">
        <v>7467</v>
      </c>
      <c r="D2119" s="766">
        <v>30000364</v>
      </c>
      <c r="E2119" s="22">
        <v>30988</v>
      </c>
      <c r="F2119" s="19"/>
      <c r="G2119" s="14">
        <f t="shared" si="39"/>
        <v>30988</v>
      </c>
      <c r="H2119" s="13"/>
    </row>
    <row r="2120" spans="1:8" hidden="1" x14ac:dyDescent="0.25">
      <c r="A2120" s="113">
        <v>44404</v>
      </c>
      <c r="B2120" s="21" t="s">
        <v>6955</v>
      </c>
      <c r="C2120" s="13" t="s">
        <v>7467</v>
      </c>
      <c r="D2120" s="766">
        <v>30000366</v>
      </c>
      <c r="E2120" s="22">
        <v>6930</v>
      </c>
      <c r="F2120" s="19"/>
      <c r="G2120" s="14">
        <f t="shared" si="39"/>
        <v>6930</v>
      </c>
      <c r="H2120" s="13"/>
    </row>
    <row r="2121" spans="1:8" hidden="1" x14ac:dyDescent="0.25">
      <c r="A2121" s="113">
        <v>44408</v>
      </c>
      <c r="B2121" s="21" t="s">
        <v>6955</v>
      </c>
      <c r="C2121" s="13" t="s">
        <v>7467</v>
      </c>
      <c r="D2121" s="766">
        <v>30000370</v>
      </c>
      <c r="E2121" s="22">
        <v>19829</v>
      </c>
      <c r="F2121" s="19"/>
      <c r="G2121" s="14">
        <f t="shared" si="39"/>
        <v>19829</v>
      </c>
      <c r="H2121" s="13"/>
    </row>
    <row r="2122" spans="1:8" hidden="1" x14ac:dyDescent="0.25">
      <c r="A2122" s="113">
        <v>44483</v>
      </c>
      <c r="B2122" s="21" t="s">
        <v>7067</v>
      </c>
      <c r="C2122" s="13" t="s">
        <v>7467</v>
      </c>
      <c r="D2122" s="766">
        <v>30000444</v>
      </c>
      <c r="E2122" s="22">
        <v>16800</v>
      </c>
      <c r="F2122" s="19"/>
      <c r="G2122" s="14">
        <f t="shared" si="39"/>
        <v>16800</v>
      </c>
      <c r="H2122" s="13"/>
    </row>
    <row r="2123" spans="1:8" hidden="1" x14ac:dyDescent="0.25">
      <c r="A2123" s="113">
        <v>44497</v>
      </c>
      <c r="B2123" s="21" t="s">
        <v>7067</v>
      </c>
      <c r="C2123" s="13" t="s">
        <v>7467</v>
      </c>
      <c r="D2123" s="766">
        <v>30000458</v>
      </c>
      <c r="E2123" s="22">
        <v>4505</v>
      </c>
      <c r="F2123" s="19"/>
      <c r="G2123" s="14">
        <f t="shared" si="39"/>
        <v>4505</v>
      </c>
      <c r="H2123" s="13"/>
    </row>
    <row r="2124" spans="1:8" hidden="1" x14ac:dyDescent="0.25">
      <c r="A2124" s="113">
        <v>44510</v>
      </c>
      <c r="B2124" s="21" t="s">
        <v>6511</v>
      </c>
      <c r="C2124" s="13" t="s">
        <v>7467</v>
      </c>
      <c r="D2124" s="766"/>
      <c r="E2124" s="22"/>
      <c r="F2124" s="19">
        <v>47013</v>
      </c>
      <c r="G2124" s="14">
        <f t="shared" si="39"/>
        <v>-47013</v>
      </c>
      <c r="H2124" s="1214" t="s">
        <v>7468</v>
      </c>
    </row>
    <row r="2125" spans="1:8" hidden="1" x14ac:dyDescent="0.25">
      <c r="A2125" s="113">
        <v>44510</v>
      </c>
      <c r="B2125" s="21" t="s">
        <v>7112</v>
      </c>
      <c r="C2125" s="13" t="s">
        <v>7467</v>
      </c>
      <c r="D2125" s="766"/>
      <c r="E2125" s="22"/>
      <c r="F2125" s="19">
        <v>30988</v>
      </c>
      <c r="G2125" s="14">
        <f t="shared" si="39"/>
        <v>-30988</v>
      </c>
      <c r="H2125" s="1214"/>
    </row>
    <row r="2126" spans="1:8" hidden="1" x14ac:dyDescent="0.25">
      <c r="A2126" s="113">
        <v>44510</v>
      </c>
      <c r="B2126" s="21" t="s">
        <v>6955</v>
      </c>
      <c r="C2126" s="13" t="s">
        <v>7467</v>
      </c>
      <c r="D2126" s="766"/>
      <c r="E2126" s="22"/>
      <c r="F2126" s="19">
        <v>21999</v>
      </c>
      <c r="G2126" s="14">
        <f t="shared" si="39"/>
        <v>-21999</v>
      </c>
      <c r="H2126" s="1214"/>
    </row>
    <row r="2127" spans="1:8" hidden="1" x14ac:dyDescent="0.25">
      <c r="A2127" s="113">
        <v>44501</v>
      </c>
      <c r="B2127" s="21" t="s">
        <v>7067</v>
      </c>
      <c r="C2127" s="13" t="s">
        <v>166</v>
      </c>
      <c r="D2127" s="766">
        <v>2874</v>
      </c>
      <c r="E2127" s="22">
        <v>3000</v>
      </c>
      <c r="F2127" s="19"/>
      <c r="G2127" s="14">
        <f t="shared" si="39"/>
        <v>3000</v>
      </c>
      <c r="H2127" s="13"/>
    </row>
    <row r="2128" spans="1:8" hidden="1" x14ac:dyDescent="0.25">
      <c r="A2128" s="113">
        <v>44502</v>
      </c>
      <c r="B2128" s="21" t="s">
        <v>7067</v>
      </c>
      <c r="C2128" s="13" t="s">
        <v>166</v>
      </c>
      <c r="D2128" s="766">
        <v>17622</v>
      </c>
      <c r="E2128" s="22">
        <v>104515</v>
      </c>
      <c r="F2128" s="19"/>
      <c r="G2128" s="14">
        <f t="shared" si="39"/>
        <v>104515</v>
      </c>
      <c r="H2128" s="13"/>
    </row>
    <row r="2129" spans="1:8" hidden="1" x14ac:dyDescent="0.25">
      <c r="A2129" s="113">
        <v>44505</v>
      </c>
      <c r="B2129" s="21" t="s">
        <v>7067</v>
      </c>
      <c r="C2129" s="13" t="s">
        <v>166</v>
      </c>
      <c r="D2129" s="766">
        <v>2891</v>
      </c>
      <c r="E2129" s="22">
        <v>4200</v>
      </c>
      <c r="F2129" s="19"/>
      <c r="G2129" s="14">
        <f t="shared" si="39"/>
        <v>4200</v>
      </c>
      <c r="H2129" s="13"/>
    </row>
    <row r="2130" spans="1:8" hidden="1" x14ac:dyDescent="0.25">
      <c r="A2130" s="113">
        <v>44510</v>
      </c>
      <c r="B2130" s="21" t="s">
        <v>7067</v>
      </c>
      <c r="C2130" s="13" t="s">
        <v>166</v>
      </c>
      <c r="D2130" s="766">
        <v>2910</v>
      </c>
      <c r="E2130" s="22">
        <v>4200</v>
      </c>
      <c r="F2130" s="19"/>
      <c r="G2130" s="14">
        <f t="shared" si="39"/>
        <v>4200</v>
      </c>
      <c r="H2130" s="13"/>
    </row>
    <row r="2131" spans="1:8" hidden="1" x14ac:dyDescent="0.25">
      <c r="A2131" s="113">
        <v>44512</v>
      </c>
      <c r="B2131" s="21" t="s">
        <v>7555</v>
      </c>
      <c r="C2131" s="13" t="s">
        <v>164</v>
      </c>
      <c r="D2131" s="778" t="s">
        <v>7487</v>
      </c>
      <c r="E2131" s="22">
        <v>11822</v>
      </c>
      <c r="F2131" s="19"/>
      <c r="G2131" s="14">
        <f t="shared" si="39"/>
        <v>11822</v>
      </c>
      <c r="H2131" s="13"/>
    </row>
    <row r="2132" spans="1:8" hidden="1" x14ac:dyDescent="0.25">
      <c r="A2132" s="113">
        <v>44516</v>
      </c>
      <c r="B2132" s="21" t="s">
        <v>7555</v>
      </c>
      <c r="C2132" s="13" t="s">
        <v>164</v>
      </c>
      <c r="D2132" s="778" t="s">
        <v>7488</v>
      </c>
      <c r="E2132" s="22">
        <v>1578</v>
      </c>
      <c r="F2132" s="19"/>
      <c r="G2132" s="14">
        <f t="shared" si="39"/>
        <v>1578</v>
      </c>
      <c r="H2132" s="13"/>
    </row>
    <row r="2133" spans="1:8" hidden="1" x14ac:dyDescent="0.25">
      <c r="A2133" s="113">
        <v>44517</v>
      </c>
      <c r="B2133" s="21" t="s">
        <v>7067</v>
      </c>
      <c r="C2133" s="13" t="s">
        <v>166</v>
      </c>
      <c r="D2133" s="766"/>
      <c r="E2133" s="22"/>
      <c r="F2133" s="19">
        <v>5585</v>
      </c>
      <c r="G2133" s="14">
        <f t="shared" si="39"/>
        <v>-5585</v>
      </c>
      <c r="H2133" s="13"/>
    </row>
    <row r="2134" spans="1:8" hidden="1" x14ac:dyDescent="0.25">
      <c r="A2134" s="113">
        <v>44517</v>
      </c>
      <c r="B2134" s="21" t="s">
        <v>7067</v>
      </c>
      <c r="C2134" s="13" t="s">
        <v>166</v>
      </c>
      <c r="D2134" s="766"/>
      <c r="E2134" s="22"/>
      <c r="F2134" s="19">
        <v>5900</v>
      </c>
      <c r="G2134" s="14">
        <f t="shared" si="39"/>
        <v>-5900</v>
      </c>
      <c r="H2134" s="13"/>
    </row>
    <row r="2135" spans="1:8" hidden="1" x14ac:dyDescent="0.25">
      <c r="A2135" s="113">
        <v>44508</v>
      </c>
      <c r="B2135" s="21" t="s">
        <v>7067</v>
      </c>
      <c r="C2135" s="13" t="s">
        <v>162</v>
      </c>
      <c r="D2135" s="766">
        <v>2200</v>
      </c>
      <c r="E2135" s="22">
        <v>461142</v>
      </c>
      <c r="F2135" s="19"/>
      <c r="G2135" s="14">
        <f t="shared" si="39"/>
        <v>461142</v>
      </c>
      <c r="H2135" s="13"/>
    </row>
    <row r="2136" spans="1:8" hidden="1" x14ac:dyDescent="0.25">
      <c r="A2136" s="113">
        <v>44508</v>
      </c>
      <c r="B2136" s="21" t="s">
        <v>7067</v>
      </c>
      <c r="C2136" s="13" t="s">
        <v>164</v>
      </c>
      <c r="D2136" s="778" t="s">
        <v>7515</v>
      </c>
      <c r="E2136" s="22">
        <v>4777</v>
      </c>
      <c r="F2136" s="19"/>
      <c r="G2136" s="14">
        <f t="shared" si="39"/>
        <v>4777</v>
      </c>
      <c r="H2136" s="13"/>
    </row>
    <row r="2137" spans="1:8" hidden="1" x14ac:dyDescent="0.25">
      <c r="A2137" s="113">
        <v>44529</v>
      </c>
      <c r="B2137" s="21" t="s">
        <v>7067</v>
      </c>
      <c r="C2137" s="13" t="s">
        <v>166</v>
      </c>
      <c r="D2137" s="766"/>
      <c r="E2137" s="22"/>
      <c r="F2137" s="19">
        <v>150000</v>
      </c>
      <c r="G2137" s="14">
        <f t="shared" si="39"/>
        <v>-150000</v>
      </c>
      <c r="H2137" s="13" t="s">
        <v>7523</v>
      </c>
    </row>
    <row r="2138" spans="1:8" hidden="1" x14ac:dyDescent="0.25">
      <c r="A2138" s="113">
        <v>44529</v>
      </c>
      <c r="B2138" s="21" t="s">
        <v>7067</v>
      </c>
      <c r="C2138" s="13" t="s">
        <v>180</v>
      </c>
      <c r="D2138" s="766"/>
      <c r="E2138" s="22">
        <v>9255</v>
      </c>
      <c r="F2138" s="19"/>
      <c r="G2138" s="14">
        <f t="shared" si="39"/>
        <v>9255</v>
      </c>
      <c r="H2138" s="13" t="s">
        <v>7524</v>
      </c>
    </row>
    <row r="2139" spans="1:8" hidden="1" x14ac:dyDescent="0.25">
      <c r="A2139" s="113">
        <v>44529</v>
      </c>
      <c r="B2139" s="21" t="s">
        <v>7067</v>
      </c>
      <c r="C2139" s="13" t="s">
        <v>180</v>
      </c>
      <c r="D2139" s="766"/>
      <c r="E2139" s="22">
        <f>12970+27</f>
        <v>12997</v>
      </c>
      <c r="F2139" s="19"/>
      <c r="G2139" s="14">
        <f t="shared" si="39"/>
        <v>12997</v>
      </c>
      <c r="H2139" s="13" t="s">
        <v>7525</v>
      </c>
    </row>
    <row r="2140" spans="1:8" hidden="1" x14ac:dyDescent="0.25">
      <c r="A2140" s="113">
        <v>44529</v>
      </c>
      <c r="B2140" s="21" t="s">
        <v>7067</v>
      </c>
      <c r="C2140" s="13" t="s">
        <v>180</v>
      </c>
      <c r="D2140" s="766"/>
      <c r="E2140" s="22"/>
      <c r="F2140" s="19">
        <v>309316</v>
      </c>
      <c r="G2140" s="14">
        <f t="shared" si="39"/>
        <v>-309316</v>
      </c>
      <c r="H2140" s="1235" t="s">
        <v>7523</v>
      </c>
    </row>
    <row r="2141" spans="1:8" hidden="1" x14ac:dyDescent="0.25">
      <c r="A2141" s="113">
        <v>44529</v>
      </c>
      <c r="B2141" s="21" t="s">
        <v>6508</v>
      </c>
      <c r="C2141" s="13" t="s">
        <v>180</v>
      </c>
      <c r="D2141" s="766"/>
      <c r="E2141" s="22"/>
      <c r="F2141" s="19">
        <v>27915</v>
      </c>
      <c r="G2141" s="14">
        <f t="shared" si="39"/>
        <v>-27915</v>
      </c>
      <c r="H2141" s="1235"/>
    </row>
    <row r="2142" spans="1:8" hidden="1" x14ac:dyDescent="0.25">
      <c r="A2142" s="113">
        <v>44532</v>
      </c>
      <c r="B2142" s="21" t="s">
        <v>6408</v>
      </c>
      <c r="C2142" s="13" t="s">
        <v>1803</v>
      </c>
      <c r="D2142" s="766"/>
      <c r="E2142" s="22"/>
      <c r="F2142" s="19">
        <v>110233</v>
      </c>
      <c r="G2142" s="14">
        <f t="shared" si="39"/>
        <v>-110233</v>
      </c>
      <c r="H2142" s="1236" t="s">
        <v>7537</v>
      </c>
    </row>
    <row r="2143" spans="1:8" hidden="1" x14ac:dyDescent="0.25">
      <c r="A2143" s="113">
        <v>44532</v>
      </c>
      <c r="B2143" s="21" t="s">
        <v>6508</v>
      </c>
      <c r="C2143" s="13" t="s">
        <v>1803</v>
      </c>
      <c r="D2143" s="766"/>
      <c r="E2143" s="22"/>
      <c r="F2143" s="19">
        <v>230169</v>
      </c>
      <c r="G2143" s="14">
        <f t="shared" si="39"/>
        <v>-230169</v>
      </c>
      <c r="H2143" s="1236"/>
    </row>
    <row r="2144" spans="1:8" hidden="1" x14ac:dyDescent="0.25">
      <c r="A2144" s="113">
        <v>44532</v>
      </c>
      <c r="B2144" s="21" t="s">
        <v>6511</v>
      </c>
      <c r="C2144" s="13" t="s">
        <v>1803</v>
      </c>
      <c r="D2144" s="766"/>
      <c r="E2144" s="22"/>
      <c r="F2144" s="19">
        <v>136986</v>
      </c>
      <c r="G2144" s="14">
        <f t="shared" si="39"/>
        <v>-136986</v>
      </c>
      <c r="H2144" s="1236"/>
    </row>
    <row r="2145" spans="1:8" hidden="1" x14ac:dyDescent="0.25">
      <c r="A2145" s="113">
        <v>44532</v>
      </c>
      <c r="B2145" s="21" t="s">
        <v>6720</v>
      </c>
      <c r="C2145" s="13" t="s">
        <v>1803</v>
      </c>
      <c r="D2145" s="766"/>
      <c r="E2145" s="22"/>
      <c r="F2145" s="19">
        <v>10112</v>
      </c>
      <c r="G2145" s="14">
        <f t="shared" si="39"/>
        <v>-10112</v>
      </c>
      <c r="H2145" s="1236"/>
    </row>
    <row r="2146" spans="1:8" ht="37.5" hidden="1" x14ac:dyDescent="0.25">
      <c r="A2146" s="113">
        <v>44534</v>
      </c>
      <c r="B2146" s="21" t="s">
        <v>7067</v>
      </c>
      <c r="C2146" s="13" t="s">
        <v>166</v>
      </c>
      <c r="D2146" s="766"/>
      <c r="E2146" s="22"/>
      <c r="F2146" s="19">
        <v>250000</v>
      </c>
      <c r="G2146" s="14">
        <f t="shared" si="39"/>
        <v>-250000</v>
      </c>
      <c r="H2146" s="684" t="s">
        <v>7536</v>
      </c>
    </row>
    <row r="2147" spans="1:8" hidden="1" x14ac:dyDescent="0.25">
      <c r="A2147" s="113">
        <v>44536</v>
      </c>
      <c r="B2147" s="21" t="s">
        <v>7067</v>
      </c>
      <c r="C2147" s="13" t="s">
        <v>164</v>
      </c>
      <c r="D2147" s="778" t="s">
        <v>7538</v>
      </c>
      <c r="E2147" s="22">
        <v>3543</v>
      </c>
      <c r="F2147" s="19"/>
      <c r="G2147" s="14">
        <f t="shared" si="39"/>
        <v>3543</v>
      </c>
      <c r="H2147" s="13"/>
    </row>
    <row r="2148" spans="1:8" hidden="1" x14ac:dyDescent="0.25">
      <c r="A2148" s="113">
        <v>44538</v>
      </c>
      <c r="B2148" s="21" t="s">
        <v>1400</v>
      </c>
      <c r="C2148" s="13" t="s">
        <v>5681</v>
      </c>
      <c r="D2148" s="766"/>
      <c r="E2148" s="22"/>
      <c r="F2148" s="19">
        <v>9100</v>
      </c>
      <c r="G2148" s="14">
        <f t="shared" si="39"/>
        <v>-9100</v>
      </c>
      <c r="H2148" s="1234" t="s">
        <v>7556</v>
      </c>
    </row>
    <row r="2149" spans="1:8" hidden="1" x14ac:dyDescent="0.25">
      <c r="A2149" s="113">
        <v>44538</v>
      </c>
      <c r="B2149" s="21" t="s">
        <v>2652</v>
      </c>
      <c r="C2149" s="13" t="s">
        <v>5681</v>
      </c>
      <c r="D2149" s="766"/>
      <c r="E2149" s="22"/>
      <c r="F2149" s="19">
        <v>72300</v>
      </c>
      <c r="G2149" s="14">
        <f t="shared" ref="G2149:G2191" si="40">E2149-F2149</f>
        <v>-72300</v>
      </c>
      <c r="H2149" s="1234"/>
    </row>
    <row r="2150" spans="1:8" hidden="1" x14ac:dyDescent="0.25">
      <c r="A2150" s="113">
        <v>44538</v>
      </c>
      <c r="B2150" s="21" t="s">
        <v>6408</v>
      </c>
      <c r="C2150" s="13" t="s">
        <v>5681</v>
      </c>
      <c r="D2150" s="766"/>
      <c r="E2150" s="22"/>
      <c r="F2150" s="19">
        <v>9500</v>
      </c>
      <c r="G2150" s="14">
        <f t="shared" si="40"/>
        <v>-9500</v>
      </c>
      <c r="H2150" s="1234"/>
    </row>
    <row r="2151" spans="1:8" hidden="1" x14ac:dyDescent="0.25">
      <c r="A2151" s="113">
        <v>44538</v>
      </c>
      <c r="B2151" s="21" t="s">
        <v>6511</v>
      </c>
      <c r="C2151" s="13" t="s">
        <v>5681</v>
      </c>
      <c r="D2151" s="766"/>
      <c r="E2151" s="22"/>
      <c r="F2151" s="19">
        <v>59100</v>
      </c>
      <c r="G2151" s="14">
        <f t="shared" si="40"/>
        <v>-59100</v>
      </c>
      <c r="H2151" s="1234"/>
    </row>
    <row r="2152" spans="1:8" hidden="1" x14ac:dyDescent="0.25">
      <c r="A2152" s="113">
        <v>44513</v>
      </c>
      <c r="B2152" s="21" t="s">
        <v>1400</v>
      </c>
      <c r="C2152" s="13" t="s">
        <v>166</v>
      </c>
      <c r="D2152" s="766">
        <v>17687</v>
      </c>
      <c r="E2152" s="22">
        <v>62100</v>
      </c>
      <c r="F2152" s="19"/>
      <c r="G2152" s="14">
        <f t="shared" si="40"/>
        <v>62100</v>
      </c>
      <c r="H2152" s="13"/>
    </row>
    <row r="2153" spans="1:8" hidden="1" x14ac:dyDescent="0.25">
      <c r="A2153" s="113">
        <v>44523</v>
      </c>
      <c r="B2153" s="21" t="s">
        <v>7067</v>
      </c>
      <c r="C2153" s="13" t="s">
        <v>166</v>
      </c>
      <c r="D2153" s="766">
        <v>17730</v>
      </c>
      <c r="E2153" s="22">
        <v>40856</v>
      </c>
      <c r="F2153" s="19"/>
      <c r="G2153" s="14">
        <f t="shared" si="40"/>
        <v>40856</v>
      </c>
      <c r="H2153" s="33"/>
    </row>
    <row r="2154" spans="1:8" hidden="1" x14ac:dyDescent="0.25">
      <c r="A2154" s="113">
        <v>44534</v>
      </c>
      <c r="B2154" s="21" t="s">
        <v>7067</v>
      </c>
      <c r="C2154" s="13" t="s">
        <v>166</v>
      </c>
      <c r="D2154" s="766">
        <v>17785</v>
      </c>
      <c r="E2154" s="22">
        <v>11400</v>
      </c>
      <c r="F2154" s="19"/>
      <c r="G2154" s="14">
        <f t="shared" si="40"/>
        <v>11400</v>
      </c>
      <c r="H2154" s="13"/>
    </row>
    <row r="2155" spans="1:8" hidden="1" x14ac:dyDescent="0.25">
      <c r="A2155" s="113">
        <v>44537</v>
      </c>
      <c r="B2155" s="21" t="s">
        <v>6955</v>
      </c>
      <c r="C2155" s="13" t="s">
        <v>166</v>
      </c>
      <c r="D2155" s="766">
        <v>2992</v>
      </c>
      <c r="E2155" s="22">
        <v>4400</v>
      </c>
      <c r="F2155" s="19"/>
      <c r="G2155" s="14">
        <f t="shared" si="40"/>
        <v>4400</v>
      </c>
      <c r="H2155" s="13"/>
    </row>
    <row r="2156" spans="1:8" hidden="1" x14ac:dyDescent="0.25">
      <c r="A2156" s="113">
        <v>44538</v>
      </c>
      <c r="B2156" s="21" t="s">
        <v>7067</v>
      </c>
      <c r="C2156" s="13" t="s">
        <v>166</v>
      </c>
      <c r="D2156" s="766">
        <v>17804</v>
      </c>
      <c r="E2156" s="22">
        <v>33128</v>
      </c>
      <c r="F2156" s="19"/>
      <c r="G2156" s="14">
        <f t="shared" si="40"/>
        <v>33128</v>
      </c>
      <c r="H2156" s="13"/>
    </row>
    <row r="2157" spans="1:8" hidden="1" x14ac:dyDescent="0.25">
      <c r="A2157" s="113">
        <v>44546</v>
      </c>
      <c r="B2157" s="21" t="s">
        <v>1400</v>
      </c>
      <c r="C2157" s="13" t="s">
        <v>166</v>
      </c>
      <c r="D2157" s="766">
        <v>17842</v>
      </c>
      <c r="E2157" s="22">
        <v>39330</v>
      </c>
      <c r="F2157" s="19"/>
      <c r="G2157" s="14">
        <f t="shared" si="40"/>
        <v>39330</v>
      </c>
      <c r="H2157" s="13"/>
    </row>
    <row r="2158" spans="1:8" hidden="1" x14ac:dyDescent="0.25">
      <c r="A2158" s="113">
        <v>44546</v>
      </c>
      <c r="B2158" s="21" t="s">
        <v>7067</v>
      </c>
      <c r="C2158" s="13" t="s">
        <v>166</v>
      </c>
      <c r="D2158" s="766">
        <v>17838</v>
      </c>
      <c r="E2158" s="22">
        <v>4788</v>
      </c>
      <c r="F2158" s="19"/>
      <c r="G2158" s="14">
        <f t="shared" si="40"/>
        <v>4788</v>
      </c>
      <c r="H2158" s="13"/>
    </row>
    <row r="2159" spans="1:8" hidden="1" x14ac:dyDescent="0.25">
      <c r="A2159" s="113">
        <v>44548</v>
      </c>
      <c r="B2159" s="21" t="s">
        <v>7067</v>
      </c>
      <c r="C2159" s="13" t="s">
        <v>166</v>
      </c>
      <c r="D2159" s="766">
        <v>3025</v>
      </c>
      <c r="E2159" s="22">
        <v>19116</v>
      </c>
      <c r="F2159" s="19"/>
      <c r="G2159" s="14">
        <f t="shared" si="40"/>
        <v>19116</v>
      </c>
      <c r="H2159" s="13"/>
    </row>
    <row r="2160" spans="1:8" hidden="1" x14ac:dyDescent="0.25">
      <c r="A2160" s="113">
        <v>44452</v>
      </c>
      <c r="B2160" s="21" t="s">
        <v>6508</v>
      </c>
      <c r="C2160" s="13" t="s">
        <v>1803</v>
      </c>
      <c r="D2160" s="766">
        <v>243</v>
      </c>
      <c r="E2160" s="22">
        <v>4340</v>
      </c>
      <c r="F2160" s="19"/>
      <c r="G2160" s="14">
        <f t="shared" si="40"/>
        <v>4340</v>
      </c>
      <c r="H2160" s="13"/>
    </row>
    <row r="2161" spans="1:8" hidden="1" x14ac:dyDescent="0.25">
      <c r="A2161" s="113">
        <v>44487</v>
      </c>
      <c r="B2161" s="21" t="s">
        <v>1400</v>
      </c>
      <c r="C2161" s="13" t="s">
        <v>1803</v>
      </c>
      <c r="D2161" s="766">
        <v>333</v>
      </c>
      <c r="E2161" s="22">
        <v>3096</v>
      </c>
      <c r="F2161" s="19"/>
      <c r="G2161" s="14">
        <f t="shared" si="40"/>
        <v>3096</v>
      </c>
      <c r="H2161" s="13"/>
    </row>
    <row r="2162" spans="1:8" hidden="1" x14ac:dyDescent="0.25">
      <c r="A2162" s="113">
        <v>44491</v>
      </c>
      <c r="B2162" s="21" t="s">
        <v>1400</v>
      </c>
      <c r="C2162" s="13" t="s">
        <v>1803</v>
      </c>
      <c r="D2162" s="766">
        <v>400</v>
      </c>
      <c r="E2162" s="22">
        <v>3856</v>
      </c>
      <c r="F2162" s="19"/>
      <c r="G2162" s="14">
        <f t="shared" si="40"/>
        <v>3856</v>
      </c>
      <c r="H2162" s="13"/>
    </row>
    <row r="2163" spans="1:8" hidden="1" x14ac:dyDescent="0.25">
      <c r="A2163" s="113">
        <v>44490</v>
      </c>
      <c r="B2163" s="21" t="s">
        <v>7555</v>
      </c>
      <c r="C2163" s="13" t="s">
        <v>164</v>
      </c>
      <c r="D2163" s="766"/>
      <c r="E2163" s="22"/>
      <c r="F2163" s="19">
        <v>250000</v>
      </c>
      <c r="G2163" s="14">
        <f t="shared" si="40"/>
        <v>-250000</v>
      </c>
      <c r="H2163" s="13" t="s">
        <v>7575</v>
      </c>
    </row>
    <row r="2164" spans="1:8" hidden="1" x14ac:dyDescent="0.25">
      <c r="A2164" s="113">
        <v>44554</v>
      </c>
      <c r="B2164" s="21" t="s">
        <v>7067</v>
      </c>
      <c r="C2164" s="13" t="s">
        <v>162</v>
      </c>
      <c r="D2164" s="766"/>
      <c r="E2164" s="22"/>
      <c r="F2164" s="19">
        <v>150000</v>
      </c>
      <c r="G2164" s="14">
        <f t="shared" si="40"/>
        <v>-150000</v>
      </c>
      <c r="H2164" s="13" t="s">
        <v>7579</v>
      </c>
    </row>
    <row r="2165" spans="1:8" hidden="1" x14ac:dyDescent="0.25">
      <c r="A2165" s="113">
        <v>44528</v>
      </c>
      <c r="B2165" s="21" t="s">
        <v>7067</v>
      </c>
      <c r="C2165" s="13" t="s">
        <v>166</v>
      </c>
      <c r="D2165" s="766"/>
      <c r="E2165" s="22"/>
      <c r="F2165" s="19">
        <v>163897</v>
      </c>
      <c r="G2165" s="14">
        <f t="shared" si="40"/>
        <v>-163897</v>
      </c>
      <c r="H2165" s="13" t="s">
        <v>7523</v>
      </c>
    </row>
    <row r="2166" spans="1:8" hidden="1" x14ac:dyDescent="0.25">
      <c r="A2166" s="113">
        <v>44586</v>
      </c>
      <c r="B2166" s="21" t="s">
        <v>7555</v>
      </c>
      <c r="C2166" s="13" t="s">
        <v>164</v>
      </c>
      <c r="D2166" s="766"/>
      <c r="E2166" s="22"/>
      <c r="F2166" s="19">
        <v>220000</v>
      </c>
      <c r="G2166" s="14">
        <f t="shared" si="40"/>
        <v>-220000</v>
      </c>
      <c r="H2166" s="687" t="s">
        <v>7629</v>
      </c>
    </row>
    <row r="2167" spans="1:8" hidden="1"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hidden="1" x14ac:dyDescent="0.25">
      <c r="A2169" s="113">
        <v>44602</v>
      </c>
      <c r="B2169" s="21" t="s">
        <v>7067</v>
      </c>
      <c r="C2169" s="13" t="s">
        <v>162</v>
      </c>
      <c r="D2169" s="766"/>
      <c r="E2169" s="22"/>
      <c r="F2169" s="19">
        <v>100000</v>
      </c>
      <c r="G2169" s="14">
        <f t="shared" si="40"/>
        <v>-100000</v>
      </c>
      <c r="H2169" s="692" t="s">
        <v>7655</v>
      </c>
    </row>
    <row r="2170" spans="1:8" hidden="1" x14ac:dyDescent="0.25">
      <c r="A2170" s="113">
        <v>44509</v>
      </c>
      <c r="B2170" s="21" t="s">
        <v>3946</v>
      </c>
      <c r="C2170" s="13" t="s">
        <v>438</v>
      </c>
      <c r="D2170" s="766">
        <v>23218</v>
      </c>
      <c r="E2170" s="22">
        <v>2600</v>
      </c>
      <c r="F2170" s="19"/>
      <c r="G2170" s="14">
        <f t="shared" si="40"/>
        <v>2600</v>
      </c>
      <c r="H2170" s="13"/>
    </row>
    <row r="2171" spans="1:8" hidden="1" x14ac:dyDescent="0.25">
      <c r="A2171" s="113">
        <v>44601</v>
      </c>
      <c r="B2171" s="21" t="s">
        <v>7112</v>
      </c>
      <c r="C2171" s="13" t="s">
        <v>438</v>
      </c>
      <c r="D2171" s="766">
        <v>32751</v>
      </c>
      <c r="E2171" s="22">
        <v>24420</v>
      </c>
      <c r="F2171" s="19"/>
      <c r="G2171" s="14">
        <f t="shared" si="40"/>
        <v>24420</v>
      </c>
      <c r="H2171" s="13"/>
    </row>
    <row r="2172" spans="1:8" hidden="1" x14ac:dyDescent="0.25">
      <c r="A2172" s="113">
        <v>44424</v>
      </c>
      <c r="B2172" s="21" t="s">
        <v>1400</v>
      </c>
      <c r="C2172" s="13" t="s">
        <v>7467</v>
      </c>
      <c r="D2172" s="766">
        <v>30000390</v>
      </c>
      <c r="E2172" s="22">
        <v>80990</v>
      </c>
      <c r="F2172" s="19"/>
      <c r="G2172" s="14">
        <f t="shared" si="40"/>
        <v>80990</v>
      </c>
      <c r="H2172" s="13"/>
    </row>
    <row r="2173" spans="1:8" hidden="1" x14ac:dyDescent="0.25">
      <c r="A2173" s="113">
        <v>44539</v>
      </c>
      <c r="B2173" s="21" t="s">
        <v>7067</v>
      </c>
      <c r="C2173" s="13" t="s">
        <v>7467</v>
      </c>
      <c r="D2173" s="766">
        <v>30000533</v>
      </c>
      <c r="E2173" s="22">
        <v>8800</v>
      </c>
      <c r="F2173" s="19"/>
      <c r="G2173" s="14">
        <f t="shared" si="40"/>
        <v>8800</v>
      </c>
      <c r="H2173" s="13"/>
    </row>
    <row r="2174" spans="1:8" hidden="1" x14ac:dyDescent="0.25">
      <c r="A2174" s="113">
        <v>44610</v>
      </c>
      <c r="B2174" s="21" t="s">
        <v>7657</v>
      </c>
      <c r="C2174" s="13" t="s">
        <v>7242</v>
      </c>
      <c r="D2174" s="778" t="s">
        <v>7671</v>
      </c>
      <c r="E2174" s="22">
        <v>692945</v>
      </c>
      <c r="F2174" s="19"/>
      <c r="G2174" s="14">
        <f t="shared" si="40"/>
        <v>692945</v>
      </c>
      <c r="H2174" s="13"/>
    </row>
    <row r="2175" spans="1:8" hidden="1" x14ac:dyDescent="0.25">
      <c r="A2175" s="113">
        <v>44610</v>
      </c>
      <c r="B2175" s="21" t="s">
        <v>1400</v>
      </c>
      <c r="C2175" s="746" t="s">
        <v>7467</v>
      </c>
      <c r="D2175" s="766"/>
      <c r="E2175" s="747"/>
      <c r="F2175" s="748">
        <f>79000+1990</f>
        <v>80990</v>
      </c>
      <c r="G2175" s="747">
        <f t="shared" si="40"/>
        <v>-80990</v>
      </c>
      <c r="H2175" s="1239" t="s">
        <v>7676</v>
      </c>
    </row>
    <row r="2176" spans="1:8" hidden="1" x14ac:dyDescent="0.25">
      <c r="A2176" s="113">
        <v>44610</v>
      </c>
      <c r="B2176" s="21" t="s">
        <v>6955</v>
      </c>
      <c r="C2176" s="746" t="s">
        <v>7467</v>
      </c>
      <c r="D2176" s="766"/>
      <c r="E2176" s="747"/>
      <c r="F2176" s="748">
        <f>50900+252</f>
        <v>51152</v>
      </c>
      <c r="G2176" s="747">
        <f t="shared" si="40"/>
        <v>-51152</v>
      </c>
      <c r="H2176" s="1239"/>
    </row>
    <row r="2177" spans="1:8" hidden="1" x14ac:dyDescent="0.25">
      <c r="A2177" s="113">
        <v>44610</v>
      </c>
      <c r="B2177" s="21" t="s">
        <v>7067</v>
      </c>
      <c r="C2177" s="746" t="s">
        <v>7467</v>
      </c>
      <c r="D2177" s="766"/>
      <c r="E2177" s="747"/>
      <c r="F2177" s="748">
        <v>30105</v>
      </c>
      <c r="G2177" s="747">
        <f t="shared" si="40"/>
        <v>-30105</v>
      </c>
      <c r="H2177" s="1239"/>
    </row>
    <row r="2178" spans="1:8" hidden="1" x14ac:dyDescent="0.25">
      <c r="A2178" s="113">
        <v>44610</v>
      </c>
      <c r="B2178" s="21" t="s">
        <v>7657</v>
      </c>
      <c r="C2178" s="13" t="s">
        <v>7242</v>
      </c>
      <c r="D2178" s="766"/>
      <c r="E2178" s="22"/>
      <c r="F2178" s="19">
        <v>400000</v>
      </c>
      <c r="G2178" s="14">
        <f t="shared" si="40"/>
        <v>-400000</v>
      </c>
      <c r="H2178" s="13" t="s">
        <v>7679</v>
      </c>
    </row>
    <row r="2179" spans="1:8" ht="18.75" hidden="1" x14ac:dyDescent="0.3">
      <c r="A2179" s="113">
        <v>44610</v>
      </c>
      <c r="B2179" s="695" t="s">
        <v>6505</v>
      </c>
      <c r="C2179" s="13"/>
      <c r="D2179" s="766"/>
      <c r="E2179" s="22"/>
      <c r="F2179" s="19"/>
      <c r="G2179" s="14">
        <f t="shared" si="40"/>
        <v>0</v>
      </c>
      <c r="H2179" s="13"/>
    </row>
    <row r="2180" spans="1:8" ht="18.75" hidden="1" x14ac:dyDescent="0.3">
      <c r="A2180" s="113">
        <v>44610</v>
      </c>
      <c r="B2180" s="695" t="s">
        <v>7126</v>
      </c>
      <c r="C2180" s="13"/>
      <c r="D2180" s="766"/>
      <c r="E2180" s="22"/>
      <c r="F2180" s="19"/>
      <c r="G2180" s="14">
        <f t="shared" si="40"/>
        <v>0</v>
      </c>
      <c r="H2180" s="13"/>
    </row>
    <row r="2181" spans="1:8" ht="18.75" hidden="1" x14ac:dyDescent="0.3">
      <c r="A2181" s="113">
        <v>44610</v>
      </c>
      <c r="B2181" s="695" t="s">
        <v>6647</v>
      </c>
      <c r="C2181" s="13"/>
      <c r="D2181" s="766"/>
      <c r="E2181" s="22"/>
      <c r="F2181" s="19"/>
      <c r="G2181" s="14">
        <f t="shared" si="40"/>
        <v>0</v>
      </c>
      <c r="H2181" s="13"/>
    </row>
    <row r="2182" spans="1:8" ht="18.75" hidden="1" x14ac:dyDescent="0.3">
      <c r="A2182" s="113">
        <v>44610</v>
      </c>
      <c r="B2182" s="695" t="s">
        <v>7732</v>
      </c>
      <c r="C2182" s="13"/>
      <c r="D2182" s="766"/>
      <c r="E2182" s="22"/>
      <c r="F2182" s="19"/>
      <c r="G2182" s="14">
        <f t="shared" si="40"/>
        <v>0</v>
      </c>
      <c r="H2182" s="13"/>
    </row>
    <row r="2183" spans="1:8" ht="18.75" hidden="1" x14ac:dyDescent="0.3">
      <c r="A2183" s="113">
        <v>44610</v>
      </c>
      <c r="B2183" s="695" t="s">
        <v>7746</v>
      </c>
      <c r="C2183" s="13"/>
      <c r="D2183" s="766"/>
      <c r="E2183" s="22"/>
      <c r="F2183" s="19"/>
      <c r="G2183" s="14">
        <f t="shared" si="40"/>
        <v>0</v>
      </c>
      <c r="H2183" s="13"/>
    </row>
    <row r="2184" spans="1:8" hidden="1" x14ac:dyDescent="0.25">
      <c r="A2184" s="113">
        <v>44524</v>
      </c>
      <c r="B2184" s="21" t="s">
        <v>7112</v>
      </c>
      <c r="C2184" s="13" t="s">
        <v>7242</v>
      </c>
      <c r="D2184" s="766">
        <v>563</v>
      </c>
      <c r="E2184" s="22">
        <v>12000</v>
      </c>
      <c r="F2184" s="19"/>
      <c r="G2184" s="14">
        <f t="shared" si="40"/>
        <v>12000</v>
      </c>
      <c r="H2184" s="13" t="s">
        <v>7696</v>
      </c>
    </row>
    <row r="2185" spans="1:8" hidden="1" x14ac:dyDescent="0.25">
      <c r="A2185" s="113">
        <v>44615</v>
      </c>
      <c r="B2185" s="21" t="s">
        <v>7657</v>
      </c>
      <c r="C2185" s="13" t="s">
        <v>7242</v>
      </c>
      <c r="D2185" s="778" t="s">
        <v>7683</v>
      </c>
      <c r="E2185" s="22">
        <f>317140-66360</f>
        <v>250780</v>
      </c>
      <c r="F2185" s="19"/>
      <c r="G2185" s="14">
        <f t="shared" si="40"/>
        <v>250780</v>
      </c>
      <c r="H2185" s="13"/>
    </row>
    <row r="2186" spans="1:8" hidden="1" x14ac:dyDescent="0.25">
      <c r="A2186" s="113">
        <v>44615</v>
      </c>
      <c r="B2186" s="21" t="s">
        <v>37</v>
      </c>
      <c r="C2186" s="13" t="s">
        <v>7242</v>
      </c>
      <c r="D2186" s="778"/>
      <c r="E2186" s="22">
        <v>66360</v>
      </c>
      <c r="F2186" s="19"/>
      <c r="G2186" s="14">
        <f t="shared" si="40"/>
        <v>66360</v>
      </c>
      <c r="H2186" s="13"/>
    </row>
    <row r="2187" spans="1:8" hidden="1" x14ac:dyDescent="0.25">
      <c r="A2187" s="113">
        <v>44615</v>
      </c>
      <c r="B2187" s="21" t="s">
        <v>7555</v>
      </c>
      <c r="C2187" s="13" t="s">
        <v>7242</v>
      </c>
      <c r="D2187" s="778" t="s">
        <v>7684</v>
      </c>
      <c r="E2187" s="22">
        <v>140020</v>
      </c>
      <c r="F2187" s="19"/>
      <c r="G2187" s="14">
        <f t="shared" si="40"/>
        <v>140020</v>
      </c>
      <c r="H2187" s="13" t="s">
        <v>7697</v>
      </c>
    </row>
    <row r="2188" spans="1:8" hidden="1" x14ac:dyDescent="0.25">
      <c r="A2188" s="113">
        <v>44608</v>
      </c>
      <c r="B2188" s="21" t="s">
        <v>7657</v>
      </c>
      <c r="C2188" s="13" t="s">
        <v>166</v>
      </c>
      <c r="D2188" s="766">
        <v>18094</v>
      </c>
      <c r="E2188" s="22">
        <v>80000</v>
      </c>
      <c r="F2188" s="19"/>
      <c r="G2188" s="14">
        <f t="shared" si="40"/>
        <v>80000</v>
      </c>
      <c r="H2188" s="13" t="s">
        <v>7698</v>
      </c>
    </row>
    <row r="2189" spans="1:8" hidden="1" x14ac:dyDescent="0.25">
      <c r="A2189" s="113">
        <v>44627</v>
      </c>
      <c r="B2189" s="21" t="s">
        <v>7657</v>
      </c>
      <c r="C2189" s="13" t="s">
        <v>7242</v>
      </c>
      <c r="D2189" s="766"/>
      <c r="E2189" s="22"/>
      <c r="F2189" s="19">
        <v>233640</v>
      </c>
      <c r="G2189" s="14">
        <f t="shared" si="40"/>
        <v>-233640</v>
      </c>
      <c r="H2189" s="1214" t="s">
        <v>7896</v>
      </c>
    </row>
    <row r="2190" spans="1:8" hidden="1" x14ac:dyDescent="0.25">
      <c r="A2190" s="113">
        <v>44627</v>
      </c>
      <c r="B2190" s="21" t="s">
        <v>37</v>
      </c>
      <c r="C2190" s="13" t="s">
        <v>7242</v>
      </c>
      <c r="D2190" s="766"/>
      <c r="E2190" s="22"/>
      <c r="F2190" s="19">
        <v>66360</v>
      </c>
      <c r="G2190" s="14">
        <f t="shared" si="40"/>
        <v>-66360</v>
      </c>
      <c r="H2190" s="1214"/>
    </row>
    <row r="2191" spans="1:8" hidden="1" x14ac:dyDescent="0.25">
      <c r="A2191" s="113">
        <v>44627</v>
      </c>
      <c r="B2191" s="21" t="s">
        <v>1400</v>
      </c>
      <c r="C2191" s="746" t="s">
        <v>166</v>
      </c>
      <c r="D2191" s="766"/>
      <c r="E2191" s="747"/>
      <c r="F2191" s="747">
        <v>204468</v>
      </c>
      <c r="G2191" s="747">
        <f t="shared" si="40"/>
        <v>-204468</v>
      </c>
      <c r="H2191" s="1201" t="s">
        <v>7786</v>
      </c>
    </row>
    <row r="2192" spans="1:8" hidden="1" x14ac:dyDescent="0.25">
      <c r="A2192" s="113">
        <v>44627</v>
      </c>
      <c r="B2192" s="21" t="s">
        <v>7067</v>
      </c>
      <c r="C2192" s="746" t="s">
        <v>166</v>
      </c>
      <c r="D2192" s="766"/>
      <c r="E2192" s="747"/>
      <c r="F2192" s="747">
        <v>12627</v>
      </c>
      <c r="G2192" s="747">
        <f t="shared" ref="G2192:G2312" si="41">E2192-F2192</f>
        <v>-12627</v>
      </c>
      <c r="H2192" s="1201"/>
    </row>
    <row r="2193" spans="1:8" hidden="1" x14ac:dyDescent="0.25">
      <c r="A2193" s="113">
        <v>44627</v>
      </c>
      <c r="B2193" s="21" t="s">
        <v>7657</v>
      </c>
      <c r="C2193" s="746" t="s">
        <v>166</v>
      </c>
      <c r="D2193" s="766"/>
      <c r="E2193" s="747"/>
      <c r="F2193" s="747">
        <v>80000</v>
      </c>
      <c r="G2193" s="747">
        <f t="shared" si="41"/>
        <v>-80000</v>
      </c>
      <c r="H2193" s="1201"/>
    </row>
    <row r="2194" spans="1:8" hidden="1" x14ac:dyDescent="0.25">
      <c r="A2194" s="113">
        <v>44627</v>
      </c>
      <c r="B2194" s="21" t="s">
        <v>6955</v>
      </c>
      <c r="C2194" s="746" t="s">
        <v>166</v>
      </c>
      <c r="D2194" s="766"/>
      <c r="E2194" s="747"/>
      <c r="F2194" s="747">
        <v>2905</v>
      </c>
      <c r="G2194" s="747">
        <f t="shared" si="41"/>
        <v>-2905</v>
      </c>
      <c r="H2194" s="1201"/>
    </row>
    <row r="2195" spans="1:8" hidden="1" x14ac:dyDescent="0.25">
      <c r="A2195" s="113">
        <v>44613</v>
      </c>
      <c r="B2195" s="21" t="s">
        <v>82</v>
      </c>
      <c r="C2195" s="13" t="s">
        <v>438</v>
      </c>
      <c r="D2195" s="766">
        <v>23424</v>
      </c>
      <c r="E2195" s="22">
        <v>1080</v>
      </c>
      <c r="F2195" s="19"/>
      <c r="G2195" s="20">
        <f t="shared" si="41"/>
        <v>1080</v>
      </c>
      <c r="H2195" s="13"/>
    </row>
    <row r="2196" spans="1:8" hidden="1" x14ac:dyDescent="0.25">
      <c r="A2196" s="113">
        <v>44621</v>
      </c>
      <c r="B2196" s="21" t="s">
        <v>82</v>
      </c>
      <c r="C2196" s="13" t="s">
        <v>438</v>
      </c>
      <c r="D2196" s="766">
        <v>23440</v>
      </c>
      <c r="E2196" s="22">
        <v>313700</v>
      </c>
      <c r="F2196" s="19"/>
      <c r="G2196" s="20">
        <f t="shared" si="41"/>
        <v>313700</v>
      </c>
      <c r="H2196" s="13"/>
    </row>
    <row r="2197" spans="1:8" hidden="1" x14ac:dyDescent="0.25">
      <c r="A2197" s="113">
        <v>44622</v>
      </c>
      <c r="B2197" s="21" t="s">
        <v>82</v>
      </c>
      <c r="C2197" s="13" t="s">
        <v>438</v>
      </c>
      <c r="D2197" s="766">
        <v>23442</v>
      </c>
      <c r="E2197" s="22">
        <v>9010</v>
      </c>
      <c r="F2197" s="19"/>
      <c r="G2197" s="20">
        <f t="shared" si="41"/>
        <v>9010</v>
      </c>
      <c r="H2197" s="13"/>
    </row>
    <row r="2198" spans="1:8" hidden="1" x14ac:dyDescent="0.25">
      <c r="A2198" s="113">
        <v>44622</v>
      </c>
      <c r="B2198" s="21" t="s">
        <v>82</v>
      </c>
      <c r="C2198" s="13" t="s">
        <v>438</v>
      </c>
      <c r="D2198" s="766">
        <v>23444</v>
      </c>
      <c r="E2198" s="22">
        <v>600</v>
      </c>
      <c r="F2198" s="19"/>
      <c r="G2198" s="20">
        <f t="shared" si="41"/>
        <v>600</v>
      </c>
      <c r="H2198" s="13"/>
    </row>
    <row r="2199" spans="1:8" hidden="1" x14ac:dyDescent="0.25">
      <c r="A2199" s="113">
        <v>44627</v>
      </c>
      <c r="B2199" s="21" t="s">
        <v>82</v>
      </c>
      <c r="C2199" s="13" t="s">
        <v>438</v>
      </c>
      <c r="D2199" s="766">
        <v>23449</v>
      </c>
      <c r="E2199" s="22">
        <v>4800</v>
      </c>
      <c r="F2199" s="19"/>
      <c r="G2199" s="20">
        <f t="shared" si="41"/>
        <v>4800</v>
      </c>
      <c r="H2199" s="13"/>
    </row>
    <row r="2200" spans="1:8" hidden="1" x14ac:dyDescent="0.25">
      <c r="A2200" s="113">
        <v>44628</v>
      </c>
      <c r="B2200" s="21" t="s">
        <v>82</v>
      </c>
      <c r="C2200" s="13" t="s">
        <v>438</v>
      </c>
      <c r="D2200" s="766">
        <v>23451</v>
      </c>
      <c r="E2200" s="22">
        <v>86100</v>
      </c>
      <c r="F2200" s="19"/>
      <c r="G2200" s="20">
        <f t="shared" si="41"/>
        <v>86100</v>
      </c>
      <c r="H2200" s="13"/>
    </row>
    <row r="2201" spans="1:8" hidden="1" x14ac:dyDescent="0.25">
      <c r="A2201" s="113">
        <v>44627</v>
      </c>
      <c r="B2201" s="21" t="s">
        <v>7555</v>
      </c>
      <c r="C2201" s="13" t="s">
        <v>7242</v>
      </c>
      <c r="D2201" s="778" t="s">
        <v>7704</v>
      </c>
      <c r="E2201" s="22">
        <f>3040+22935</f>
        <v>25975</v>
      </c>
      <c r="F2201" s="19"/>
      <c r="G2201" s="20">
        <f t="shared" si="41"/>
        <v>25975</v>
      </c>
      <c r="H2201" s="1243" t="s">
        <v>7705</v>
      </c>
    </row>
    <row r="2202" spans="1:8" hidden="1" x14ac:dyDescent="0.25">
      <c r="A2202" s="113">
        <v>44627</v>
      </c>
      <c r="B2202" s="21" t="s">
        <v>7657</v>
      </c>
      <c r="C2202" s="13" t="s">
        <v>7242</v>
      </c>
      <c r="D2202" s="778" t="s">
        <v>7704</v>
      </c>
      <c r="E2202" s="22">
        <v>19800</v>
      </c>
      <c r="F2202" s="19"/>
      <c r="G2202" s="20">
        <f t="shared" si="41"/>
        <v>19800</v>
      </c>
      <c r="H2202" s="1243"/>
    </row>
    <row r="2203" spans="1:8" hidden="1" x14ac:dyDescent="0.25">
      <c r="A2203" s="113">
        <v>44637</v>
      </c>
      <c r="B2203" s="21" t="s">
        <v>7657</v>
      </c>
      <c r="C2203" s="13" t="s">
        <v>5681</v>
      </c>
      <c r="D2203" s="766">
        <v>35</v>
      </c>
      <c r="E2203" s="22">
        <f>11300+8400+7000+11700+2500</f>
        <v>40900</v>
      </c>
      <c r="F2203" s="19"/>
      <c r="G2203" s="20">
        <f t="shared" si="41"/>
        <v>40900</v>
      </c>
      <c r="H2203" s="1243" t="s">
        <v>7705</v>
      </c>
    </row>
    <row r="2204" spans="1:8" hidden="1" x14ac:dyDescent="0.25">
      <c r="A2204" s="113">
        <v>44637</v>
      </c>
      <c r="B2204" s="21" t="s">
        <v>7555</v>
      </c>
      <c r="C2204" s="13" t="s">
        <v>5681</v>
      </c>
      <c r="D2204" s="766">
        <v>35</v>
      </c>
      <c r="E2204" s="22">
        <f>7600+3500</f>
        <v>11100</v>
      </c>
      <c r="F2204" s="19"/>
      <c r="G2204" s="20">
        <f t="shared" si="41"/>
        <v>11100</v>
      </c>
      <c r="H2204" s="1243"/>
    </row>
    <row r="2205" spans="1:8" hidden="1" x14ac:dyDescent="0.25">
      <c r="A2205" s="113">
        <v>44625</v>
      </c>
      <c r="B2205" s="21" t="s">
        <v>7657</v>
      </c>
      <c r="C2205" s="13" t="s">
        <v>166</v>
      </c>
      <c r="D2205" s="778" t="s">
        <v>7729</v>
      </c>
      <c r="E2205" s="22">
        <v>48000</v>
      </c>
      <c r="F2205" s="19"/>
      <c r="G2205" s="20">
        <f t="shared" si="41"/>
        <v>48000</v>
      </c>
      <c r="H2205" s="13"/>
    </row>
    <row r="2206" spans="1:8" hidden="1" x14ac:dyDescent="0.25">
      <c r="A2206" s="113">
        <v>44628</v>
      </c>
      <c r="B2206" s="21" t="s">
        <v>6505</v>
      </c>
      <c r="C2206" s="13" t="s">
        <v>166</v>
      </c>
      <c r="D2206" s="778" t="s">
        <v>7730</v>
      </c>
      <c r="E2206" s="22">
        <v>51585</v>
      </c>
      <c r="F2206" s="19"/>
      <c r="G2206" s="20">
        <f t="shared" si="41"/>
        <v>51585</v>
      </c>
      <c r="H2206" s="13"/>
    </row>
    <row r="2207" spans="1:8" hidden="1" x14ac:dyDescent="0.25">
      <c r="A2207" s="113">
        <v>44628</v>
      </c>
      <c r="B2207" s="21" t="s">
        <v>7657</v>
      </c>
      <c r="C2207" s="13" t="s">
        <v>166</v>
      </c>
      <c r="D2207" s="778" t="s">
        <v>7731</v>
      </c>
      <c r="E2207" s="22">
        <v>32000</v>
      </c>
      <c r="F2207" s="19"/>
      <c r="G2207" s="14">
        <f t="shared" si="41"/>
        <v>32000</v>
      </c>
      <c r="H2207" s="13"/>
    </row>
    <row r="2208" spans="1:8" hidden="1" x14ac:dyDescent="0.25">
      <c r="A2208" s="113">
        <v>44644</v>
      </c>
      <c r="B2208" s="21" t="s">
        <v>7657</v>
      </c>
      <c r="C2208" s="13" t="s">
        <v>7242</v>
      </c>
      <c r="D2208" s="766"/>
      <c r="E2208" s="22"/>
      <c r="F2208" s="19">
        <v>250000</v>
      </c>
      <c r="G2208" s="14">
        <f t="shared" si="41"/>
        <v>-250000</v>
      </c>
      <c r="H2208" s="13" t="s">
        <v>7744</v>
      </c>
    </row>
    <row r="2209" spans="1:8" hidden="1" x14ac:dyDescent="0.25">
      <c r="A2209" s="113">
        <v>44644</v>
      </c>
      <c r="B2209" s="21" t="s">
        <v>7067</v>
      </c>
      <c r="C2209" s="13" t="s">
        <v>162</v>
      </c>
      <c r="D2209" s="766"/>
      <c r="E2209" s="22"/>
      <c r="F2209" s="19">
        <v>100000</v>
      </c>
      <c r="G2209" s="14">
        <f t="shared" si="41"/>
        <v>-100000</v>
      </c>
      <c r="H2209" s="13" t="s">
        <v>7745</v>
      </c>
    </row>
    <row r="2210" spans="1:8" hidden="1" x14ac:dyDescent="0.25">
      <c r="A2210" s="113">
        <v>44615</v>
      </c>
      <c r="B2210" s="21" t="s">
        <v>7112</v>
      </c>
      <c r="C2210" s="13" t="s">
        <v>164</v>
      </c>
      <c r="D2210" s="766">
        <v>2122</v>
      </c>
      <c r="E2210" s="22">
        <v>154593</v>
      </c>
      <c r="F2210" s="19"/>
      <c r="G2210" s="14">
        <f t="shared" si="41"/>
        <v>154593</v>
      </c>
      <c r="H2210" s="13"/>
    </row>
    <row r="2211" spans="1:8" hidden="1" x14ac:dyDescent="0.25">
      <c r="A2211" s="113">
        <v>44615</v>
      </c>
      <c r="B2211" s="21" t="s">
        <v>7112</v>
      </c>
      <c r="C2211" s="13" t="s">
        <v>164</v>
      </c>
      <c r="D2211" s="766"/>
      <c r="E2211" s="22"/>
      <c r="F2211" s="19">
        <v>37626</v>
      </c>
      <c r="G2211" s="14">
        <f t="shared" si="41"/>
        <v>-37626</v>
      </c>
      <c r="H2211" s="13"/>
    </row>
    <row r="2212" spans="1:8" hidden="1" x14ac:dyDescent="0.25">
      <c r="A2212" s="113">
        <v>44644</v>
      </c>
      <c r="B2212" s="21" t="s">
        <v>7746</v>
      </c>
      <c r="C2212" s="13" t="s">
        <v>180</v>
      </c>
      <c r="D2212" s="766">
        <v>155</v>
      </c>
      <c r="E2212" s="22">
        <v>78490</v>
      </c>
      <c r="F2212" s="19"/>
      <c r="G2212" s="14">
        <f t="shared" si="41"/>
        <v>78490</v>
      </c>
      <c r="H2212" s="13"/>
    </row>
    <row r="2213" spans="1:8" hidden="1" x14ac:dyDescent="0.25">
      <c r="A2213" s="113">
        <v>44644</v>
      </c>
      <c r="B2213" s="21" t="s">
        <v>7732</v>
      </c>
      <c r="C2213" s="13" t="s">
        <v>180</v>
      </c>
      <c r="D2213" s="766">
        <v>154</v>
      </c>
      <c r="E2213" s="22">
        <v>44990</v>
      </c>
      <c r="F2213" s="19"/>
      <c r="G2213" s="14">
        <f t="shared" si="41"/>
        <v>44990</v>
      </c>
      <c r="H2213" s="13"/>
    </row>
    <row r="2214" spans="1:8" hidden="1" x14ac:dyDescent="0.25">
      <c r="A2214" s="113">
        <v>44644</v>
      </c>
      <c r="B2214" s="21" t="s">
        <v>7732</v>
      </c>
      <c r="C2214" s="13" t="s">
        <v>180</v>
      </c>
      <c r="D2214" s="766">
        <v>156</v>
      </c>
      <c r="E2214" s="22">
        <v>113720</v>
      </c>
      <c r="F2214" s="19"/>
      <c r="G2214" s="14">
        <f t="shared" si="41"/>
        <v>113720</v>
      </c>
      <c r="H2214" s="13"/>
    </row>
    <row r="2215" spans="1:8" hidden="1" x14ac:dyDescent="0.25">
      <c r="A2215" s="113">
        <v>44636</v>
      </c>
      <c r="B2215" s="21" t="s">
        <v>7657</v>
      </c>
      <c r="C2215" s="13" t="s">
        <v>166</v>
      </c>
      <c r="D2215" s="766">
        <v>18237</v>
      </c>
      <c r="E2215" s="22">
        <v>42000</v>
      </c>
      <c r="F2215" s="19"/>
      <c r="G2215" s="14">
        <f t="shared" si="41"/>
        <v>42000</v>
      </c>
      <c r="H2215" s="13"/>
    </row>
    <row r="2216" spans="1:8" hidden="1" x14ac:dyDescent="0.25">
      <c r="A2216" s="113">
        <v>44645</v>
      </c>
      <c r="B2216" s="21" t="s">
        <v>7746</v>
      </c>
      <c r="C2216" s="13" t="s">
        <v>166</v>
      </c>
      <c r="D2216" s="766">
        <v>18276</v>
      </c>
      <c r="E2216" s="22">
        <v>24000</v>
      </c>
      <c r="F2216" s="19"/>
      <c r="G2216" s="14">
        <f t="shared" si="41"/>
        <v>24000</v>
      </c>
      <c r="H2216" s="13"/>
    </row>
    <row r="2217" spans="1:8" hidden="1" x14ac:dyDescent="0.25">
      <c r="A2217" s="113">
        <v>44645</v>
      </c>
      <c r="B2217" s="21" t="s">
        <v>7555</v>
      </c>
      <c r="C2217" s="13" t="s">
        <v>166</v>
      </c>
      <c r="D2217" s="766">
        <v>18274</v>
      </c>
      <c r="E2217" s="22">
        <v>16000</v>
      </c>
      <c r="F2217" s="19"/>
      <c r="G2217" s="14">
        <f t="shared" si="41"/>
        <v>16000</v>
      </c>
      <c r="H2217" s="13"/>
    </row>
    <row r="2218" spans="1:8" hidden="1" x14ac:dyDescent="0.25">
      <c r="A2218" s="113">
        <v>44645</v>
      </c>
      <c r="B2218" s="21" t="s">
        <v>37</v>
      </c>
      <c r="C2218" s="13" t="s">
        <v>166</v>
      </c>
      <c r="D2218" s="766">
        <v>18275</v>
      </c>
      <c r="E2218" s="22">
        <v>8000</v>
      </c>
      <c r="F2218" s="19"/>
      <c r="G2218" s="14">
        <f t="shared" si="41"/>
        <v>8000</v>
      </c>
      <c r="H2218" s="13"/>
    </row>
    <row r="2219" spans="1:8" hidden="1" x14ac:dyDescent="0.25">
      <c r="A2219" s="113">
        <v>44645</v>
      </c>
      <c r="B2219" s="21" t="s">
        <v>6955</v>
      </c>
      <c r="C2219" s="13" t="s">
        <v>166</v>
      </c>
      <c r="D2219" s="766"/>
      <c r="E2219" s="22"/>
      <c r="F2219" s="19">
        <v>2595</v>
      </c>
      <c r="G2219" s="14">
        <f t="shared" si="41"/>
        <v>-2595</v>
      </c>
      <c r="H2219" s="1198" t="s">
        <v>7748</v>
      </c>
    </row>
    <row r="2220" spans="1:8" hidden="1" x14ac:dyDescent="0.25">
      <c r="A2220" s="113">
        <v>44645</v>
      </c>
      <c r="B2220" s="21" t="s">
        <v>6505</v>
      </c>
      <c r="C2220" s="13" t="s">
        <v>166</v>
      </c>
      <c r="D2220" s="766"/>
      <c r="E2220" s="22"/>
      <c r="F2220" s="19">
        <v>51585</v>
      </c>
      <c r="G2220" s="14">
        <f t="shared" si="41"/>
        <v>-51585</v>
      </c>
      <c r="H2220" s="1198"/>
    </row>
    <row r="2221" spans="1:8" hidden="1" x14ac:dyDescent="0.25">
      <c r="A2221" s="113">
        <v>44645</v>
      </c>
      <c r="B2221" s="21" t="s">
        <v>7657</v>
      </c>
      <c r="C2221" s="13" t="s">
        <v>166</v>
      </c>
      <c r="D2221" s="766"/>
      <c r="E2221" s="22"/>
      <c r="F2221" s="19">
        <v>122000</v>
      </c>
      <c r="G2221" s="14">
        <f t="shared" si="41"/>
        <v>-122000</v>
      </c>
      <c r="H2221" s="1198"/>
    </row>
    <row r="2222" spans="1:8" hidden="1" x14ac:dyDescent="0.25">
      <c r="A2222" s="113">
        <v>44645</v>
      </c>
      <c r="B2222" s="21" t="s">
        <v>37</v>
      </c>
      <c r="C2222" s="13" t="s">
        <v>166</v>
      </c>
      <c r="D2222" s="766"/>
      <c r="E2222" s="22"/>
      <c r="F2222" s="19">
        <v>8000</v>
      </c>
      <c r="G2222" s="14">
        <f t="shared" si="41"/>
        <v>-8000</v>
      </c>
      <c r="H2222" s="1198"/>
    </row>
    <row r="2223" spans="1:8" hidden="1" x14ac:dyDescent="0.25">
      <c r="A2223" s="113">
        <v>44645</v>
      </c>
      <c r="B2223" s="21" t="s">
        <v>7555</v>
      </c>
      <c r="C2223" s="13" t="s">
        <v>166</v>
      </c>
      <c r="D2223" s="766"/>
      <c r="E2223" s="22"/>
      <c r="F2223" s="19">
        <v>7857</v>
      </c>
      <c r="G2223" s="14">
        <f t="shared" si="41"/>
        <v>-7857</v>
      </c>
      <c r="H2223" s="1198"/>
    </row>
    <row r="2224" spans="1:8" hidden="1" x14ac:dyDescent="0.25">
      <c r="A2224" s="113">
        <v>44651</v>
      </c>
      <c r="B2224" s="21" t="s">
        <v>7067</v>
      </c>
      <c r="C2224" s="13" t="s">
        <v>164</v>
      </c>
      <c r="D2224" s="766"/>
      <c r="E2224" s="22"/>
      <c r="F2224" s="19">
        <v>100000</v>
      </c>
      <c r="G2224" s="14">
        <f t="shared" si="41"/>
        <v>-100000</v>
      </c>
      <c r="H2224" s="1201" t="s">
        <v>7750</v>
      </c>
    </row>
    <row r="2225" spans="1:8" hidden="1" x14ac:dyDescent="0.25">
      <c r="A2225" s="113">
        <v>44651</v>
      </c>
      <c r="B2225" s="21" t="s">
        <v>7112</v>
      </c>
      <c r="C2225" s="13" t="s">
        <v>164</v>
      </c>
      <c r="D2225" s="766"/>
      <c r="E2225" s="22"/>
      <c r="F2225" s="19">
        <v>100000</v>
      </c>
      <c r="G2225" s="14">
        <f t="shared" si="41"/>
        <v>-100000</v>
      </c>
      <c r="H2225" s="1201"/>
    </row>
    <row r="2226" spans="1:8" hidden="1" x14ac:dyDescent="0.25">
      <c r="A2226" s="113">
        <v>44648</v>
      </c>
      <c r="B2226" s="21" t="s">
        <v>7657</v>
      </c>
      <c r="C2226" s="13" t="s">
        <v>7242</v>
      </c>
      <c r="D2226" s="778" t="s">
        <v>7751</v>
      </c>
      <c r="E2226" s="22">
        <f>29600+55255</f>
        <v>84855</v>
      </c>
      <c r="F2226" s="19"/>
      <c r="G2226" s="14">
        <f t="shared" si="41"/>
        <v>84855</v>
      </c>
      <c r="H2226" s="13"/>
    </row>
    <row r="2227" spans="1:8" hidden="1" x14ac:dyDescent="0.25">
      <c r="A2227" s="113">
        <v>44648</v>
      </c>
      <c r="B2227" s="21" t="s">
        <v>7555</v>
      </c>
      <c r="C2227" s="13" t="s">
        <v>7242</v>
      </c>
      <c r="D2227" s="778" t="s">
        <v>7751</v>
      </c>
      <c r="E2227" s="22">
        <v>16115</v>
      </c>
      <c r="F2227" s="19"/>
      <c r="G2227" s="14">
        <f t="shared" si="41"/>
        <v>16115</v>
      </c>
      <c r="H2227" s="13"/>
    </row>
    <row r="2228" spans="1:8" hidden="1"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hidden="1" x14ac:dyDescent="0.25">
      <c r="A2230" s="113">
        <v>44651</v>
      </c>
      <c r="B2230" s="21" t="s">
        <v>7657</v>
      </c>
      <c r="C2230" s="13" t="s">
        <v>7242</v>
      </c>
      <c r="D2230" s="766"/>
      <c r="E2230" s="22"/>
      <c r="F2230" s="19">
        <v>150000</v>
      </c>
      <c r="G2230" s="14">
        <f t="shared" si="41"/>
        <v>-150000</v>
      </c>
      <c r="H2230" s="691" t="s">
        <v>7753</v>
      </c>
    </row>
    <row r="2231" spans="1:8" hidden="1" x14ac:dyDescent="0.25">
      <c r="A2231" s="113">
        <v>44651</v>
      </c>
      <c r="B2231" s="21" t="s">
        <v>7732</v>
      </c>
      <c r="C2231" s="13" t="s">
        <v>180</v>
      </c>
      <c r="D2231" s="766"/>
      <c r="E2231" s="22"/>
      <c r="F2231" s="19">
        <v>158000</v>
      </c>
      <c r="G2231" s="14">
        <f t="shared" si="41"/>
        <v>-158000</v>
      </c>
      <c r="H2231" s="1199" t="s">
        <v>7754</v>
      </c>
    </row>
    <row r="2232" spans="1:8" hidden="1" x14ac:dyDescent="0.25">
      <c r="A2232" s="113">
        <v>44651</v>
      </c>
      <c r="B2232" s="21" t="s">
        <v>7732</v>
      </c>
      <c r="C2232" s="13" t="s">
        <v>180</v>
      </c>
      <c r="D2232" s="766" t="s">
        <v>3918</v>
      </c>
      <c r="E2232" s="22"/>
      <c r="F2232" s="19">
        <v>710</v>
      </c>
      <c r="G2232" s="14">
        <f t="shared" si="41"/>
        <v>-710</v>
      </c>
      <c r="H2232" s="1199"/>
    </row>
    <row r="2233" spans="1:8" hidden="1" x14ac:dyDescent="0.25">
      <c r="A2233" s="113">
        <v>44650</v>
      </c>
      <c r="B2233" s="21" t="s">
        <v>7746</v>
      </c>
      <c r="C2233" s="13" t="s">
        <v>5681</v>
      </c>
      <c r="D2233" s="766">
        <v>36</v>
      </c>
      <c r="E2233" s="22">
        <v>74800</v>
      </c>
      <c r="F2233" s="19"/>
      <c r="G2233" s="14">
        <f t="shared" si="41"/>
        <v>74800</v>
      </c>
      <c r="H2233" s="13"/>
    </row>
    <row r="2234" spans="1:8" hidden="1" x14ac:dyDescent="0.25">
      <c r="A2234" s="113">
        <v>44638</v>
      </c>
      <c r="B2234" s="21" t="s">
        <v>7746</v>
      </c>
      <c r="C2234" s="13" t="s">
        <v>161</v>
      </c>
      <c r="D2234" s="766">
        <v>170</v>
      </c>
      <c r="E2234" s="22">
        <v>33179</v>
      </c>
      <c r="F2234" s="19"/>
      <c r="G2234" s="14">
        <f t="shared" si="41"/>
        <v>33179</v>
      </c>
      <c r="H2234" s="13"/>
    </row>
    <row r="2235" spans="1:8" hidden="1" x14ac:dyDescent="0.25">
      <c r="A2235" s="113">
        <v>44638</v>
      </c>
      <c r="B2235" s="21" t="s">
        <v>7732</v>
      </c>
      <c r="C2235" s="13" t="s">
        <v>161</v>
      </c>
      <c r="D2235" s="766">
        <v>171</v>
      </c>
      <c r="E2235" s="22">
        <v>44651</v>
      </c>
      <c r="F2235" s="19"/>
      <c r="G2235" s="14">
        <f t="shared" si="41"/>
        <v>44651</v>
      </c>
      <c r="H2235" s="13"/>
    </row>
    <row r="2236" spans="1:8" hidden="1" x14ac:dyDescent="0.25">
      <c r="A2236" s="113">
        <v>44656</v>
      </c>
      <c r="B2236" s="21" t="s">
        <v>6505</v>
      </c>
      <c r="C2236" s="13" t="s">
        <v>2196</v>
      </c>
      <c r="D2236" s="766">
        <v>10959</v>
      </c>
      <c r="E2236" s="22">
        <v>48520</v>
      </c>
      <c r="F2236" s="19"/>
      <c r="G2236" s="14">
        <f t="shared" si="41"/>
        <v>48520</v>
      </c>
      <c r="H2236" s="13"/>
    </row>
    <row r="2237" spans="1:8" hidden="1" x14ac:dyDescent="0.25">
      <c r="A2237" s="113">
        <v>44662</v>
      </c>
      <c r="B2237" s="21" t="s">
        <v>7555</v>
      </c>
      <c r="C2237" s="13" t="s">
        <v>7467</v>
      </c>
      <c r="D2237" s="766">
        <v>30000771</v>
      </c>
      <c r="E2237" s="22">
        <v>27115</v>
      </c>
      <c r="F2237" s="19"/>
      <c r="G2237" s="14">
        <f t="shared" si="41"/>
        <v>27115</v>
      </c>
      <c r="H2237" s="13"/>
    </row>
    <row r="2238" spans="1:8" hidden="1" x14ac:dyDescent="0.25">
      <c r="A2238" s="113">
        <v>44664</v>
      </c>
      <c r="B2238" s="21" t="s">
        <v>7555</v>
      </c>
      <c r="C2238" s="13" t="s">
        <v>166</v>
      </c>
      <c r="D2238" s="766">
        <v>18366</v>
      </c>
      <c r="E2238" s="22">
        <v>8000</v>
      </c>
      <c r="F2238" s="19"/>
      <c r="G2238" s="14">
        <f t="shared" si="41"/>
        <v>8000</v>
      </c>
      <c r="H2238" s="13"/>
    </row>
    <row r="2239" spans="1:8" hidden="1" x14ac:dyDescent="0.25">
      <c r="A2239" s="113">
        <v>44669</v>
      </c>
      <c r="B2239" s="21" t="s">
        <v>2652</v>
      </c>
      <c r="C2239" s="13" t="s">
        <v>169</v>
      </c>
      <c r="D2239" s="766"/>
      <c r="E2239" s="22"/>
      <c r="F2239" s="19">
        <v>928409</v>
      </c>
      <c r="G2239" s="14">
        <f t="shared" si="41"/>
        <v>-928409</v>
      </c>
      <c r="H2239" s="13" t="s">
        <v>7806</v>
      </c>
    </row>
    <row r="2240" spans="1:8" hidden="1" x14ac:dyDescent="0.25">
      <c r="A2240" s="113">
        <v>44667</v>
      </c>
      <c r="B2240" s="21" t="s">
        <v>7555</v>
      </c>
      <c r="C2240" s="13" t="s">
        <v>7242</v>
      </c>
      <c r="D2240" s="778" t="s">
        <v>7814</v>
      </c>
      <c r="E2240" s="22">
        <v>32440</v>
      </c>
      <c r="F2240" s="19"/>
      <c r="G2240" s="14">
        <f t="shared" si="41"/>
        <v>32440</v>
      </c>
      <c r="H2240" s="13"/>
    </row>
    <row r="2241" spans="1:8" hidden="1" x14ac:dyDescent="0.25">
      <c r="A2241" s="113">
        <v>44669</v>
      </c>
      <c r="B2241" s="21" t="s">
        <v>7555</v>
      </c>
      <c r="C2241" s="13" t="s">
        <v>7242</v>
      </c>
      <c r="D2241" s="766"/>
      <c r="E2241" s="22"/>
      <c r="F2241" s="19">
        <v>150000</v>
      </c>
      <c r="G2241" s="14">
        <f t="shared" si="41"/>
        <v>-150000</v>
      </c>
      <c r="H2241" s="13" t="s">
        <v>7813</v>
      </c>
    </row>
    <row r="2242" spans="1:8" hidden="1" x14ac:dyDescent="0.25">
      <c r="A2242" s="113">
        <v>44669</v>
      </c>
      <c r="B2242" s="21" t="s">
        <v>7746</v>
      </c>
      <c r="C2242" s="13" t="s">
        <v>7242</v>
      </c>
      <c r="D2242" s="766"/>
      <c r="E2242" s="22"/>
      <c r="F2242" s="19">
        <v>109030</v>
      </c>
      <c r="G2242" s="14">
        <f t="shared" si="41"/>
        <v>-109030</v>
      </c>
      <c r="H2242" s="1199" t="s">
        <v>7813</v>
      </c>
    </row>
    <row r="2243" spans="1:8" hidden="1" x14ac:dyDescent="0.25">
      <c r="A2243" s="113">
        <v>44669</v>
      </c>
      <c r="B2243" s="21" t="s">
        <v>7657</v>
      </c>
      <c r="C2243" s="13" t="s">
        <v>7242</v>
      </c>
      <c r="D2243" s="766"/>
      <c r="E2243" s="22"/>
      <c r="F2243" s="19">
        <v>14740</v>
      </c>
      <c r="G2243" s="14">
        <f t="shared" si="41"/>
        <v>-14740</v>
      </c>
      <c r="H2243" s="1199"/>
    </row>
    <row r="2244" spans="1:8" hidden="1" x14ac:dyDescent="0.25">
      <c r="A2244" s="113">
        <v>44669</v>
      </c>
      <c r="B2244" s="21" t="s">
        <v>7112</v>
      </c>
      <c r="C2244" s="13" t="s">
        <v>7242</v>
      </c>
      <c r="D2244" s="766"/>
      <c r="E2244" s="22"/>
      <c r="F2244" s="19">
        <v>12000</v>
      </c>
      <c r="G2244" s="14">
        <f t="shared" si="41"/>
        <v>-12000</v>
      </c>
      <c r="H2244" s="1199"/>
    </row>
    <row r="2245" spans="1:8" hidden="1" x14ac:dyDescent="0.25">
      <c r="A2245" s="113">
        <v>44669</v>
      </c>
      <c r="B2245" s="21" t="s">
        <v>7555</v>
      </c>
      <c r="C2245" s="13" t="s">
        <v>7242</v>
      </c>
      <c r="D2245" s="766"/>
      <c r="E2245" s="22"/>
      <c r="F2245" s="19">
        <v>14230</v>
      </c>
      <c r="G2245" s="14">
        <f t="shared" si="41"/>
        <v>-14230</v>
      </c>
      <c r="H2245" s="1199"/>
    </row>
    <row r="2246" spans="1:8" hidden="1" x14ac:dyDescent="0.25">
      <c r="A2246" s="113">
        <v>44667</v>
      </c>
      <c r="B2246" s="21" t="s">
        <v>1400</v>
      </c>
      <c r="C2246" s="13" t="s">
        <v>1803</v>
      </c>
      <c r="D2246" s="766"/>
      <c r="E2246" s="22">
        <v>44000</v>
      </c>
      <c r="F2246" s="19"/>
      <c r="G2246" s="14">
        <f t="shared" si="41"/>
        <v>44000</v>
      </c>
      <c r="H2246" s="13" t="s">
        <v>7818</v>
      </c>
    </row>
    <row r="2247" spans="1:8" hidden="1" x14ac:dyDescent="0.25">
      <c r="A2247" s="113">
        <v>44646</v>
      </c>
      <c r="B2247" s="21" t="s">
        <v>6508</v>
      </c>
      <c r="C2247" s="13" t="s">
        <v>1803</v>
      </c>
      <c r="D2247" s="766"/>
      <c r="E2247" s="22"/>
      <c r="F2247" s="19">
        <v>4136</v>
      </c>
      <c r="G2247" s="14">
        <f t="shared" si="41"/>
        <v>-4136</v>
      </c>
      <c r="H2247" s="13" t="s">
        <v>4470</v>
      </c>
    </row>
    <row r="2248" spans="1:8" hidden="1" x14ac:dyDescent="0.25">
      <c r="A2248" s="113">
        <v>44646</v>
      </c>
      <c r="B2248" s="21" t="s">
        <v>6508</v>
      </c>
      <c r="C2248" s="13" t="s">
        <v>1803</v>
      </c>
      <c r="D2248" s="778" t="s">
        <v>7819</v>
      </c>
      <c r="E2248" s="22">
        <v>1767</v>
      </c>
      <c r="F2248" s="19"/>
      <c r="G2248" s="14">
        <f t="shared" si="41"/>
        <v>1767</v>
      </c>
      <c r="H2248" s="13"/>
    </row>
    <row r="2249" spans="1:8" hidden="1" x14ac:dyDescent="0.25">
      <c r="A2249" s="113">
        <v>44646</v>
      </c>
      <c r="B2249" s="21" t="s">
        <v>6508</v>
      </c>
      <c r="C2249" s="13" t="s">
        <v>1803</v>
      </c>
      <c r="D2249" s="766"/>
      <c r="E2249" s="22"/>
      <c r="F2249" s="19">
        <v>47726</v>
      </c>
      <c r="G2249" s="14">
        <f t="shared" si="41"/>
        <v>-47726</v>
      </c>
      <c r="H2249" s="13" t="s">
        <v>4470</v>
      </c>
    </row>
    <row r="2250" spans="1:8" hidden="1" x14ac:dyDescent="0.25">
      <c r="A2250" s="716">
        <v>44676</v>
      </c>
      <c r="B2250" s="717" t="s">
        <v>82</v>
      </c>
      <c r="C2250" s="718" t="s">
        <v>438</v>
      </c>
      <c r="D2250" s="766"/>
      <c r="E2250" s="719"/>
      <c r="F2250" s="720">
        <v>415290</v>
      </c>
      <c r="G2250" s="719">
        <f t="shared" si="41"/>
        <v>-415290</v>
      </c>
      <c r="H2250" s="1200" t="s">
        <v>7845</v>
      </c>
    </row>
    <row r="2251" spans="1:8" hidden="1" x14ac:dyDescent="0.25">
      <c r="A2251" s="716">
        <v>44676</v>
      </c>
      <c r="B2251" s="717" t="s">
        <v>3946</v>
      </c>
      <c r="C2251" s="718" t="s">
        <v>438</v>
      </c>
      <c r="D2251" s="766"/>
      <c r="E2251" s="719"/>
      <c r="F2251" s="720">
        <v>2600</v>
      </c>
      <c r="G2251" s="719">
        <f t="shared" si="41"/>
        <v>-2600</v>
      </c>
      <c r="H2251" s="1200"/>
    </row>
    <row r="2252" spans="1:8" hidden="1" x14ac:dyDescent="0.25">
      <c r="A2252" s="716">
        <v>44676</v>
      </c>
      <c r="B2252" s="717" t="s">
        <v>7112</v>
      </c>
      <c r="C2252" s="718" t="s">
        <v>438</v>
      </c>
      <c r="D2252" s="766"/>
      <c r="E2252" s="719"/>
      <c r="F2252" s="720">
        <v>24420</v>
      </c>
      <c r="G2252" s="719">
        <f t="shared" si="41"/>
        <v>-24420</v>
      </c>
      <c r="H2252" s="1200"/>
    </row>
    <row r="2253" spans="1:8" hidden="1" x14ac:dyDescent="0.25">
      <c r="A2253" s="716">
        <v>44676</v>
      </c>
      <c r="B2253" s="717" t="s">
        <v>1400</v>
      </c>
      <c r="C2253" s="718" t="s">
        <v>438</v>
      </c>
      <c r="D2253" s="766"/>
      <c r="E2253" s="719"/>
      <c r="F2253" s="720">
        <v>57690</v>
      </c>
      <c r="G2253" s="719">
        <f t="shared" si="41"/>
        <v>-57690</v>
      </c>
      <c r="H2253" s="1200"/>
    </row>
    <row r="2254" spans="1:8" x14ac:dyDescent="0.25">
      <c r="A2254" s="113">
        <v>44676</v>
      </c>
      <c r="B2254" s="21" t="s">
        <v>7112</v>
      </c>
      <c r="C2254" s="13" t="s">
        <v>5187</v>
      </c>
      <c r="D2254" s="766"/>
      <c r="E2254" s="22"/>
      <c r="F2254" s="19">
        <v>90000</v>
      </c>
      <c r="G2254" s="14">
        <f t="shared" si="41"/>
        <v>-90000</v>
      </c>
      <c r="H2254" s="13" t="s">
        <v>7855</v>
      </c>
    </row>
    <row r="2255" spans="1:8" hidden="1" x14ac:dyDescent="0.25">
      <c r="A2255" s="113">
        <v>44690</v>
      </c>
      <c r="B2255" s="21" t="s">
        <v>7067</v>
      </c>
      <c r="C2255" s="13" t="s">
        <v>162</v>
      </c>
      <c r="D2255" s="766"/>
      <c r="E2255" s="22"/>
      <c r="F2255" s="19">
        <v>111000</v>
      </c>
      <c r="G2255" s="14">
        <f t="shared" si="41"/>
        <v>-111000</v>
      </c>
      <c r="H2255" s="13" t="s">
        <v>7879</v>
      </c>
    </row>
    <row r="2256" spans="1:8" hidden="1" x14ac:dyDescent="0.25">
      <c r="A2256" s="113">
        <v>44690</v>
      </c>
      <c r="B2256" s="21" t="s">
        <v>7067</v>
      </c>
      <c r="C2256" s="13" t="s">
        <v>162</v>
      </c>
      <c r="D2256" s="766"/>
      <c r="E2256" s="22"/>
      <c r="F2256" s="19">
        <v>142</v>
      </c>
      <c r="G2256" s="14">
        <f t="shared" si="41"/>
        <v>-142</v>
      </c>
      <c r="H2256" s="13" t="s">
        <v>4977</v>
      </c>
    </row>
    <row r="2257" spans="1:8" hidden="1" x14ac:dyDescent="0.25">
      <c r="A2257" s="113">
        <v>44690</v>
      </c>
      <c r="B2257" s="21" t="s">
        <v>7732</v>
      </c>
      <c r="C2257" s="13" t="s">
        <v>162</v>
      </c>
      <c r="D2257" s="766" t="s">
        <v>8384</v>
      </c>
      <c r="E2257" s="22">
        <v>18000</v>
      </c>
      <c r="F2257" s="19"/>
      <c r="G2257" s="14">
        <f t="shared" si="41"/>
        <v>18000</v>
      </c>
      <c r="H2257" s="13" t="s">
        <v>8383</v>
      </c>
    </row>
    <row r="2258" spans="1:8" hidden="1" x14ac:dyDescent="0.25">
      <c r="A2258" s="113">
        <v>44690</v>
      </c>
      <c r="B2258" s="21" t="s">
        <v>7817</v>
      </c>
      <c r="C2258" s="13" t="s">
        <v>162</v>
      </c>
      <c r="D2258" s="766" t="s">
        <v>8385</v>
      </c>
      <c r="E2258" s="22">
        <v>36000</v>
      </c>
      <c r="F2258" s="19"/>
      <c r="G2258" s="14">
        <f t="shared" si="41"/>
        <v>36000</v>
      </c>
      <c r="H2258" s="13" t="s">
        <v>8387</v>
      </c>
    </row>
    <row r="2259" spans="1:8" hidden="1" x14ac:dyDescent="0.25">
      <c r="A2259" s="113">
        <v>44665</v>
      </c>
      <c r="B2259" s="21" t="s">
        <v>1400</v>
      </c>
      <c r="C2259" s="13" t="s">
        <v>166</v>
      </c>
      <c r="D2259" s="766">
        <v>18372</v>
      </c>
      <c r="E2259" s="22">
        <v>32040</v>
      </c>
      <c r="F2259" s="19"/>
      <c r="G2259" s="14">
        <f t="shared" si="41"/>
        <v>32040</v>
      </c>
      <c r="H2259" s="13"/>
    </row>
    <row r="2260" spans="1:8" hidden="1" x14ac:dyDescent="0.25">
      <c r="A2260" s="113">
        <v>44671</v>
      </c>
      <c r="B2260" s="21" t="s">
        <v>7555</v>
      </c>
      <c r="C2260" s="13" t="s">
        <v>166</v>
      </c>
      <c r="D2260" s="766">
        <v>18400</v>
      </c>
      <c r="E2260" s="22">
        <v>9000</v>
      </c>
      <c r="F2260" s="19"/>
      <c r="G2260" s="14">
        <f t="shared" si="41"/>
        <v>9000</v>
      </c>
      <c r="H2260" s="13"/>
    </row>
    <row r="2261" spans="1:8" hidden="1" x14ac:dyDescent="0.25">
      <c r="A2261" s="113">
        <v>44676</v>
      </c>
      <c r="B2261" s="21" t="s">
        <v>1400</v>
      </c>
      <c r="C2261" s="13" t="s">
        <v>166</v>
      </c>
      <c r="D2261" s="766">
        <v>18425</v>
      </c>
      <c r="E2261" s="22">
        <v>85440</v>
      </c>
      <c r="F2261" s="19"/>
      <c r="G2261" s="14">
        <f t="shared" si="41"/>
        <v>85440</v>
      </c>
      <c r="H2261" s="13"/>
    </row>
    <row r="2262" spans="1:8" hidden="1" x14ac:dyDescent="0.25">
      <c r="A2262" s="113">
        <v>44678</v>
      </c>
      <c r="B2262" s="21" t="s">
        <v>7112</v>
      </c>
      <c r="C2262" s="13" t="s">
        <v>166</v>
      </c>
      <c r="D2262" s="766">
        <v>3374</v>
      </c>
      <c r="E2262" s="22">
        <v>3880</v>
      </c>
      <c r="F2262" s="19"/>
      <c r="G2262" s="14">
        <f t="shared" si="41"/>
        <v>3880</v>
      </c>
      <c r="H2262" s="13"/>
    </row>
    <row r="2263" spans="1:8" hidden="1" x14ac:dyDescent="0.25">
      <c r="A2263" s="113">
        <v>44678</v>
      </c>
      <c r="B2263" s="21" t="s">
        <v>7657</v>
      </c>
      <c r="C2263" s="13" t="s">
        <v>166</v>
      </c>
      <c r="D2263" s="766">
        <v>3367</v>
      </c>
      <c r="E2263" s="22">
        <v>3600</v>
      </c>
      <c r="F2263" s="19"/>
      <c r="G2263" s="14">
        <f t="shared" si="41"/>
        <v>3600</v>
      </c>
      <c r="H2263" s="13"/>
    </row>
    <row r="2264" spans="1:8" hidden="1" x14ac:dyDescent="0.25">
      <c r="A2264" s="113">
        <v>44691</v>
      </c>
      <c r="B2264" s="21" t="s">
        <v>7817</v>
      </c>
      <c r="C2264" s="13" t="s">
        <v>166</v>
      </c>
      <c r="D2264" s="766">
        <v>18470</v>
      </c>
      <c r="E2264" s="22">
        <v>8200</v>
      </c>
      <c r="F2264" s="19"/>
      <c r="G2264" s="14">
        <f t="shared" si="41"/>
        <v>8200</v>
      </c>
      <c r="H2264" s="13"/>
    </row>
    <row r="2265" spans="1:8" hidden="1" x14ac:dyDescent="0.25">
      <c r="A2265" s="113">
        <v>44691</v>
      </c>
      <c r="B2265" s="21" t="s">
        <v>1400</v>
      </c>
      <c r="C2265" s="13" t="s">
        <v>166</v>
      </c>
      <c r="D2265" s="766"/>
      <c r="E2265" s="22"/>
      <c r="F2265" s="19">
        <v>1000</v>
      </c>
      <c r="G2265" s="14">
        <f t="shared" si="41"/>
        <v>-1000</v>
      </c>
      <c r="H2265" s="13" t="s">
        <v>4977</v>
      </c>
    </row>
    <row r="2266" spans="1:8" hidden="1" x14ac:dyDescent="0.25">
      <c r="A2266" s="113">
        <v>44695</v>
      </c>
      <c r="B2266" s="21" t="s">
        <v>7817</v>
      </c>
      <c r="C2266" s="13" t="s">
        <v>166</v>
      </c>
      <c r="D2266" s="766">
        <v>3403</v>
      </c>
      <c r="E2266" s="22">
        <v>7620</v>
      </c>
      <c r="F2266" s="19"/>
      <c r="G2266" s="14">
        <f t="shared" si="41"/>
        <v>7620</v>
      </c>
      <c r="H2266" s="13"/>
    </row>
    <row r="2267" spans="1:8" hidden="1" x14ac:dyDescent="0.25">
      <c r="A2267" s="113">
        <v>44695</v>
      </c>
      <c r="B2267" s="21" t="s">
        <v>7657</v>
      </c>
      <c r="C2267" s="13" t="s">
        <v>166</v>
      </c>
      <c r="D2267" s="766"/>
      <c r="E2267" s="22"/>
      <c r="F2267" s="19">
        <v>3600</v>
      </c>
      <c r="G2267" s="14">
        <f t="shared" si="41"/>
        <v>-3600</v>
      </c>
      <c r="H2267" s="1202" t="s">
        <v>7992</v>
      </c>
    </row>
    <row r="2268" spans="1:8" hidden="1" x14ac:dyDescent="0.25">
      <c r="A2268" s="113">
        <v>44695</v>
      </c>
      <c r="B2268" s="21" t="s">
        <v>7112</v>
      </c>
      <c r="C2268" s="13" t="s">
        <v>166</v>
      </c>
      <c r="D2268" s="766"/>
      <c r="E2268" s="22"/>
      <c r="F2268" s="19">
        <v>3880</v>
      </c>
      <c r="G2268" s="14">
        <f t="shared" si="41"/>
        <v>-3880</v>
      </c>
      <c r="H2268" s="1202"/>
    </row>
    <row r="2269" spans="1:8" hidden="1" x14ac:dyDescent="0.25">
      <c r="A2269" s="113">
        <v>44695</v>
      </c>
      <c r="B2269" s="21" t="s">
        <v>7555</v>
      </c>
      <c r="C2269" s="13" t="s">
        <v>166</v>
      </c>
      <c r="D2269" s="766"/>
      <c r="E2269" s="22"/>
      <c r="F2269" s="19">
        <v>25143</v>
      </c>
      <c r="G2269" s="14">
        <f t="shared" si="41"/>
        <v>-25143</v>
      </c>
      <c r="H2269" s="1202"/>
    </row>
    <row r="2270" spans="1:8" hidden="1" x14ac:dyDescent="0.25">
      <c r="A2270" s="113">
        <v>44695</v>
      </c>
      <c r="B2270" s="21" t="s">
        <v>1400</v>
      </c>
      <c r="C2270" s="13" t="s">
        <v>166</v>
      </c>
      <c r="D2270" s="766"/>
      <c r="E2270" s="22"/>
      <c r="F2270" s="19">
        <v>116480</v>
      </c>
      <c r="G2270" s="14">
        <f t="shared" si="41"/>
        <v>-116480</v>
      </c>
      <c r="H2270" s="1202"/>
    </row>
    <row r="2271" spans="1:8" hidden="1" x14ac:dyDescent="0.25">
      <c r="A2271" s="113">
        <v>44695</v>
      </c>
      <c r="B2271" s="21" t="s">
        <v>7746</v>
      </c>
      <c r="C2271" s="13" t="s">
        <v>166</v>
      </c>
      <c r="D2271" s="766"/>
      <c r="E2271" s="22"/>
      <c r="F2271" s="19">
        <v>24000</v>
      </c>
      <c r="G2271" s="14">
        <f t="shared" si="41"/>
        <v>-24000</v>
      </c>
      <c r="H2271" s="1202"/>
    </row>
    <row r="2272" spans="1:8" hidden="1" x14ac:dyDescent="0.25">
      <c r="A2272" s="113">
        <v>44695</v>
      </c>
      <c r="B2272" s="21" t="s">
        <v>7817</v>
      </c>
      <c r="C2272" s="13" t="s">
        <v>166</v>
      </c>
      <c r="D2272" s="766"/>
      <c r="E2272" s="22"/>
      <c r="F2272" s="19">
        <v>15820</v>
      </c>
      <c r="G2272" s="14">
        <f t="shared" si="41"/>
        <v>-15820</v>
      </c>
      <c r="H2272" s="1202"/>
    </row>
    <row r="2273" spans="1:8" hidden="1" x14ac:dyDescent="0.25">
      <c r="A2273" s="113">
        <v>44695</v>
      </c>
      <c r="B2273" s="21" t="s">
        <v>3945</v>
      </c>
      <c r="C2273" s="13" t="s">
        <v>166</v>
      </c>
      <c r="D2273" s="766"/>
      <c r="E2273" s="22"/>
      <c r="F2273" s="19">
        <v>5200</v>
      </c>
      <c r="G2273" s="14">
        <f t="shared" si="41"/>
        <v>-5200</v>
      </c>
      <c r="H2273" s="1202"/>
    </row>
    <row r="2274" spans="1:8" hidden="1" x14ac:dyDescent="0.25">
      <c r="A2274" s="113">
        <v>44695</v>
      </c>
      <c r="B2274" s="21" t="s">
        <v>1400</v>
      </c>
      <c r="C2274" s="13" t="s">
        <v>166</v>
      </c>
      <c r="D2274" s="766"/>
      <c r="E2274" s="22"/>
      <c r="F2274" s="19">
        <v>84852</v>
      </c>
      <c r="G2274" s="14">
        <f t="shared" si="41"/>
        <v>-84852</v>
      </c>
      <c r="H2274" s="1202"/>
    </row>
    <row r="2275" spans="1:8" hidden="1" x14ac:dyDescent="0.25">
      <c r="A2275" s="113">
        <v>44697</v>
      </c>
      <c r="B2275" s="21" t="s">
        <v>7817</v>
      </c>
      <c r="C2275" s="13" t="s">
        <v>161</v>
      </c>
      <c r="D2275" s="766"/>
      <c r="E2275" s="22">
        <v>32024</v>
      </c>
      <c r="F2275" s="19"/>
      <c r="G2275" s="14">
        <f t="shared" si="41"/>
        <v>32024</v>
      </c>
      <c r="H2275" s="13"/>
    </row>
    <row r="2276" spans="1:8" hidden="1" x14ac:dyDescent="0.25">
      <c r="A2276" s="113">
        <v>44705</v>
      </c>
      <c r="B2276" s="21" t="s">
        <v>7746</v>
      </c>
      <c r="C2276" s="13" t="s">
        <v>180</v>
      </c>
      <c r="D2276" s="766"/>
      <c r="E2276" s="22"/>
      <c r="F2276" s="19">
        <v>78400</v>
      </c>
      <c r="G2276" s="14">
        <f t="shared" si="41"/>
        <v>-78400</v>
      </c>
      <c r="H2276" s="13" t="s">
        <v>7899</v>
      </c>
    </row>
    <row r="2277" spans="1:8" hidden="1" x14ac:dyDescent="0.25">
      <c r="A2277" s="113">
        <v>44705</v>
      </c>
      <c r="B2277" s="21" t="s">
        <v>7746</v>
      </c>
      <c r="C2277" s="13" t="s">
        <v>180</v>
      </c>
      <c r="D2277" s="766"/>
      <c r="E2277" s="22"/>
      <c r="F2277" s="19">
        <v>90</v>
      </c>
      <c r="G2277" s="14">
        <f t="shared" si="41"/>
        <v>-90</v>
      </c>
      <c r="H2277" s="13" t="s">
        <v>3918</v>
      </c>
    </row>
    <row r="2278" spans="1:8" hidden="1" x14ac:dyDescent="0.25">
      <c r="A2278" s="113">
        <v>44709</v>
      </c>
      <c r="B2278" s="21" t="s">
        <v>6955</v>
      </c>
      <c r="C2278" s="13" t="s">
        <v>164</v>
      </c>
      <c r="D2278" s="766"/>
      <c r="E2278" s="22"/>
      <c r="F2278" s="19">
        <v>9655</v>
      </c>
      <c r="G2278" s="14">
        <f t="shared" si="41"/>
        <v>-9655</v>
      </c>
      <c r="H2278" s="1203" t="s">
        <v>7900</v>
      </c>
    </row>
    <row r="2279" spans="1:8" hidden="1" x14ac:dyDescent="0.25">
      <c r="A2279" s="113">
        <v>44709</v>
      </c>
      <c r="B2279" s="21" t="s">
        <v>7067</v>
      </c>
      <c r="C2279" s="13" t="s">
        <v>164</v>
      </c>
      <c r="D2279" s="766"/>
      <c r="E2279" s="22"/>
      <c r="F2279" s="19">
        <v>49174</v>
      </c>
      <c r="G2279" s="14">
        <f t="shared" si="41"/>
        <v>-49174</v>
      </c>
      <c r="H2279" s="1203"/>
    </row>
    <row r="2280" spans="1:8" hidden="1" x14ac:dyDescent="0.25">
      <c r="A2280" s="113">
        <v>44709</v>
      </c>
      <c r="B2280" s="21" t="s">
        <v>7112</v>
      </c>
      <c r="C2280" s="13" t="s">
        <v>164</v>
      </c>
      <c r="D2280" s="766"/>
      <c r="E2280" s="22"/>
      <c r="F2280" s="19">
        <v>36997</v>
      </c>
      <c r="G2280" s="14">
        <f t="shared" si="41"/>
        <v>-36997</v>
      </c>
      <c r="H2280" s="1203"/>
    </row>
    <row r="2281" spans="1:8" hidden="1" x14ac:dyDescent="0.25">
      <c r="A2281" s="113">
        <v>44709</v>
      </c>
      <c r="B2281" s="21" t="s">
        <v>7555</v>
      </c>
      <c r="C2281" s="13" t="s">
        <v>164</v>
      </c>
      <c r="D2281" s="766"/>
      <c r="E2281" s="22"/>
      <c r="F2281" s="19">
        <v>4174</v>
      </c>
      <c r="G2281" s="14">
        <f t="shared" si="41"/>
        <v>-4174</v>
      </c>
      <c r="H2281" s="1203"/>
    </row>
    <row r="2282" spans="1:8" hidden="1" x14ac:dyDescent="0.25">
      <c r="A2282" s="113">
        <v>44711</v>
      </c>
      <c r="B2282" s="21" t="s">
        <v>7657</v>
      </c>
      <c r="C2282" s="13" t="s">
        <v>7242</v>
      </c>
      <c r="D2282" s="766"/>
      <c r="E2282" s="22">
        <v>8180</v>
      </c>
      <c r="F2282" s="19"/>
      <c r="G2282" s="14">
        <f t="shared" si="41"/>
        <v>8180</v>
      </c>
      <c r="H2282" s="13"/>
    </row>
    <row r="2283" spans="1:8" hidden="1" x14ac:dyDescent="0.25">
      <c r="A2283" s="113">
        <v>44711</v>
      </c>
      <c r="B2283" s="21" t="s">
        <v>7817</v>
      </c>
      <c r="C2283" s="13" t="s">
        <v>7242</v>
      </c>
      <c r="D2283" s="766"/>
      <c r="E2283" s="22">
        <v>17000</v>
      </c>
      <c r="F2283" s="19"/>
      <c r="G2283" s="14">
        <f t="shared" si="41"/>
        <v>17000</v>
      </c>
      <c r="H2283" s="13"/>
    </row>
    <row r="2284" spans="1:8" hidden="1" x14ac:dyDescent="0.25">
      <c r="A2284" s="113">
        <v>44711</v>
      </c>
      <c r="B2284" s="21" t="s">
        <v>6511</v>
      </c>
      <c r="C2284" s="13" t="s">
        <v>5681</v>
      </c>
      <c r="D2284" s="766"/>
      <c r="E2284" s="22"/>
      <c r="F2284" s="19">
        <v>69500</v>
      </c>
      <c r="G2284" s="14">
        <f t="shared" si="41"/>
        <v>-69500</v>
      </c>
      <c r="H2284" s="1203" t="s">
        <v>7901</v>
      </c>
    </row>
    <row r="2285" spans="1:8" hidden="1" x14ac:dyDescent="0.25">
      <c r="A2285" s="113">
        <v>44711</v>
      </c>
      <c r="B2285" s="21" t="s">
        <v>7555</v>
      </c>
      <c r="C2285" s="13" t="s">
        <v>5681</v>
      </c>
      <c r="D2285" s="766"/>
      <c r="E2285" s="22"/>
      <c r="F2285" s="19">
        <v>5700</v>
      </c>
      <c r="G2285" s="14">
        <f t="shared" si="41"/>
        <v>-5700</v>
      </c>
      <c r="H2285" s="1203"/>
    </row>
    <row r="2286" spans="1:8" hidden="1" x14ac:dyDescent="0.25">
      <c r="A2286" s="113">
        <v>44711</v>
      </c>
      <c r="B2286" s="21" t="s">
        <v>7746</v>
      </c>
      <c r="C2286" s="13" t="s">
        <v>5681</v>
      </c>
      <c r="D2286" s="766"/>
      <c r="E2286" s="22"/>
      <c r="F2286" s="19">
        <v>74800</v>
      </c>
      <c r="G2286" s="14">
        <f t="shared" si="41"/>
        <v>-74800</v>
      </c>
      <c r="H2286" s="1203"/>
    </row>
    <row r="2287" spans="1:8" hidden="1" x14ac:dyDescent="0.25">
      <c r="A2287" s="113">
        <v>44711</v>
      </c>
      <c r="B2287" s="21" t="s">
        <v>7555</v>
      </c>
      <c r="C2287" s="13" t="s">
        <v>7242</v>
      </c>
      <c r="D2287" s="766"/>
      <c r="E2287" s="22"/>
      <c r="F2287" s="19">
        <v>50320</v>
      </c>
      <c r="G2287" s="14">
        <f t="shared" si="41"/>
        <v>-50320</v>
      </c>
      <c r="H2287" s="1203" t="s">
        <v>7902</v>
      </c>
    </row>
    <row r="2288" spans="1:8" hidden="1" x14ac:dyDescent="0.25">
      <c r="A2288" s="113">
        <v>44711</v>
      </c>
      <c r="B2288" s="21" t="s">
        <v>7657</v>
      </c>
      <c r="C2288" s="13" t="s">
        <v>7242</v>
      </c>
      <c r="D2288" s="766"/>
      <c r="E2288" s="22"/>
      <c r="F2288" s="19">
        <v>8180</v>
      </c>
      <c r="G2288" s="14">
        <f t="shared" si="41"/>
        <v>-8180</v>
      </c>
      <c r="H2288" s="1203"/>
    </row>
    <row r="2289" spans="1:8" hidden="1" x14ac:dyDescent="0.25">
      <c r="A2289" s="113">
        <v>44711</v>
      </c>
      <c r="B2289" s="21" t="s">
        <v>7817</v>
      </c>
      <c r="C2289" s="13" t="s">
        <v>7242</v>
      </c>
      <c r="D2289" s="766"/>
      <c r="E2289" s="22"/>
      <c r="F2289" s="19">
        <v>17000</v>
      </c>
      <c r="G2289" s="14">
        <f t="shared" si="41"/>
        <v>-17000</v>
      </c>
      <c r="H2289" s="1203"/>
    </row>
    <row r="2290" spans="1:8" hidden="1" x14ac:dyDescent="0.25">
      <c r="A2290" s="113">
        <v>44708</v>
      </c>
      <c r="B2290" s="21" t="s">
        <v>7555</v>
      </c>
      <c r="C2290" s="13" t="s">
        <v>7467</v>
      </c>
      <c r="D2290" s="766"/>
      <c r="E2290" s="22"/>
      <c r="F2290" s="19">
        <v>27000</v>
      </c>
      <c r="G2290" s="14">
        <f t="shared" si="41"/>
        <v>-27000</v>
      </c>
      <c r="H2290" s="13" t="s">
        <v>1157</v>
      </c>
    </row>
    <row r="2291" spans="1:8" hidden="1" x14ac:dyDescent="0.25">
      <c r="A2291" s="113">
        <v>44708</v>
      </c>
      <c r="B2291" s="21" t="s">
        <v>7555</v>
      </c>
      <c r="C2291" s="13" t="s">
        <v>7467</v>
      </c>
      <c r="D2291" s="766"/>
      <c r="E2291" s="22"/>
      <c r="F2291" s="19">
        <v>115</v>
      </c>
      <c r="G2291" s="14">
        <f t="shared" si="41"/>
        <v>-115</v>
      </c>
      <c r="H2291" s="13" t="s">
        <v>4977</v>
      </c>
    </row>
    <row r="2292" spans="1:8" hidden="1" x14ac:dyDescent="0.25">
      <c r="A2292" s="113">
        <v>44712</v>
      </c>
      <c r="B2292" s="21" t="s">
        <v>5709</v>
      </c>
      <c r="C2292" s="13" t="s">
        <v>3011</v>
      </c>
      <c r="D2292" s="766"/>
      <c r="E2292" s="22"/>
      <c r="F2292" s="19">
        <v>16380</v>
      </c>
      <c r="G2292" s="14">
        <f t="shared" si="41"/>
        <v>-16380</v>
      </c>
      <c r="H2292" s="1203" t="s">
        <v>1157</v>
      </c>
    </row>
    <row r="2293" spans="1:8" hidden="1" x14ac:dyDescent="0.25">
      <c r="A2293" s="113">
        <v>44712</v>
      </c>
      <c r="B2293" s="21" t="s">
        <v>6408</v>
      </c>
      <c r="C2293" s="13" t="s">
        <v>3011</v>
      </c>
      <c r="D2293" s="766"/>
      <c r="E2293" s="22"/>
      <c r="F2293" s="19">
        <v>28567</v>
      </c>
      <c r="G2293" s="14">
        <f t="shared" si="41"/>
        <v>-28567</v>
      </c>
      <c r="H2293" s="1203"/>
    </row>
    <row r="2294" spans="1:8" hidden="1" x14ac:dyDescent="0.25">
      <c r="A2294" s="113">
        <v>44712</v>
      </c>
      <c r="B2294" s="21" t="s">
        <v>6511</v>
      </c>
      <c r="C2294" s="13" t="s">
        <v>3011</v>
      </c>
      <c r="D2294" s="766"/>
      <c r="E2294" s="22"/>
      <c r="F2294" s="19">
        <v>3053</v>
      </c>
      <c r="G2294" s="14">
        <f t="shared" si="41"/>
        <v>-3053</v>
      </c>
      <c r="H2294" s="1203"/>
    </row>
    <row r="2295" spans="1:8" ht="21" hidden="1" x14ac:dyDescent="0.25">
      <c r="A2295" s="113">
        <v>44712</v>
      </c>
      <c r="B2295" s="21" t="s">
        <v>3945</v>
      </c>
      <c r="C2295" s="13" t="s">
        <v>166</v>
      </c>
      <c r="D2295" s="766">
        <v>3443</v>
      </c>
      <c r="E2295" s="22">
        <v>5200</v>
      </c>
      <c r="F2295" s="19"/>
      <c r="G2295" s="14">
        <f t="shared" si="41"/>
        <v>5200</v>
      </c>
      <c r="H2295" s="742"/>
    </row>
    <row r="2296" spans="1:8" hidden="1" x14ac:dyDescent="0.25">
      <c r="A2296" s="113">
        <v>44693</v>
      </c>
      <c r="B2296" s="21" t="s">
        <v>7817</v>
      </c>
      <c r="C2296" s="13" t="s">
        <v>161</v>
      </c>
      <c r="D2296" s="766">
        <v>203</v>
      </c>
      <c r="E2296" s="22">
        <v>26506</v>
      </c>
      <c r="F2296" s="19"/>
      <c r="G2296" s="14">
        <f t="shared" si="41"/>
        <v>26506</v>
      </c>
      <c r="H2296" s="13"/>
    </row>
    <row r="2297" spans="1:8" hidden="1" x14ac:dyDescent="0.25">
      <c r="A2297" s="113">
        <v>44716</v>
      </c>
      <c r="B2297" s="21" t="s">
        <v>7817</v>
      </c>
      <c r="C2297" s="13" t="s">
        <v>161</v>
      </c>
      <c r="D2297" s="766">
        <v>224</v>
      </c>
      <c r="E2297" s="22">
        <v>9095</v>
      </c>
      <c r="F2297" s="19"/>
      <c r="G2297" s="14">
        <f>E2297-F2297</f>
        <v>9095</v>
      </c>
      <c r="H2297" s="13"/>
    </row>
    <row r="2298" spans="1:8" hidden="1" x14ac:dyDescent="0.25">
      <c r="A2298" s="113">
        <v>44719</v>
      </c>
      <c r="B2298" s="21" t="s">
        <v>7953</v>
      </c>
      <c r="C2298" s="13" t="s">
        <v>7954</v>
      </c>
      <c r="D2298" s="766" t="s">
        <v>8451</v>
      </c>
      <c r="E2298" s="22">
        <v>3360000</v>
      </c>
      <c r="F2298" s="19"/>
      <c r="G2298" s="14">
        <f>E2298-F2298</f>
        <v>3360000</v>
      </c>
      <c r="H2298" s="13"/>
    </row>
    <row r="2299" spans="1:8" hidden="1" x14ac:dyDescent="0.25">
      <c r="A2299" s="113">
        <v>44721</v>
      </c>
      <c r="B2299" s="21" t="s">
        <v>1400</v>
      </c>
      <c r="C2299" s="13" t="s">
        <v>166</v>
      </c>
      <c r="D2299" s="778" t="s">
        <v>7993</v>
      </c>
      <c r="E2299" s="22">
        <v>110000</v>
      </c>
      <c r="F2299" s="19"/>
      <c r="G2299" s="14">
        <f t="shared" si="41"/>
        <v>110000</v>
      </c>
      <c r="H2299" s="13"/>
    </row>
    <row r="2300" spans="1:8" hidden="1" x14ac:dyDescent="0.25">
      <c r="A2300" s="113">
        <v>44720</v>
      </c>
      <c r="B2300" s="21" t="s">
        <v>7555</v>
      </c>
      <c r="C2300" s="13" t="s">
        <v>7242</v>
      </c>
      <c r="D2300" s="766"/>
      <c r="E2300" s="22"/>
      <c r="F2300" s="19">
        <v>150000</v>
      </c>
      <c r="G2300" s="14">
        <f t="shared" si="41"/>
        <v>-150000</v>
      </c>
      <c r="H2300" s="691" t="s">
        <v>7948</v>
      </c>
    </row>
    <row r="2301" spans="1:8" hidden="1" x14ac:dyDescent="0.25">
      <c r="A2301" s="113">
        <v>44722</v>
      </c>
      <c r="B2301" s="21" t="s">
        <v>1400</v>
      </c>
      <c r="C2301" s="13" t="s">
        <v>166</v>
      </c>
      <c r="D2301" s="778" t="s">
        <v>7994</v>
      </c>
      <c r="E2301" s="22">
        <v>70000</v>
      </c>
      <c r="F2301" s="19"/>
      <c r="G2301" s="14">
        <f t="shared" si="41"/>
        <v>70000</v>
      </c>
      <c r="H2301" s="691"/>
    </row>
    <row r="2302" spans="1:8" hidden="1" x14ac:dyDescent="0.25">
      <c r="A2302" s="113">
        <v>44722</v>
      </c>
      <c r="B2302" s="21" t="s">
        <v>7953</v>
      </c>
      <c r="C2302" s="13" t="s">
        <v>7954</v>
      </c>
      <c r="D2302" s="778"/>
      <c r="E2302" s="22"/>
      <c r="F2302" s="19">
        <v>750000</v>
      </c>
      <c r="G2302" s="14">
        <f t="shared" si="41"/>
        <v>-750000</v>
      </c>
      <c r="H2302" s="691" t="s">
        <v>7955</v>
      </c>
    </row>
    <row r="2303" spans="1:8" hidden="1" x14ac:dyDescent="0.25">
      <c r="A2303" s="113">
        <v>44722</v>
      </c>
      <c r="B2303" s="21" t="s">
        <v>7953</v>
      </c>
      <c r="C2303" s="13" t="s">
        <v>7954</v>
      </c>
      <c r="D2303" s="778"/>
      <c r="E2303" s="22"/>
      <c r="F2303" s="19">
        <v>1000000</v>
      </c>
      <c r="G2303" s="14">
        <f t="shared" si="41"/>
        <v>-1000000</v>
      </c>
      <c r="H2303" s="691" t="s">
        <v>7956</v>
      </c>
    </row>
    <row r="2304" spans="1:8" ht="15.75" hidden="1" customHeight="1" x14ac:dyDescent="0.25">
      <c r="A2304" s="113">
        <v>44726</v>
      </c>
      <c r="B2304" s="21" t="s">
        <v>1400</v>
      </c>
      <c r="C2304" s="13" t="s">
        <v>166</v>
      </c>
      <c r="D2304" s="766"/>
      <c r="E2304" s="22"/>
      <c r="F2304" s="19">
        <v>155790</v>
      </c>
      <c r="G2304" s="14">
        <f t="shared" si="41"/>
        <v>-155790</v>
      </c>
      <c r="H2304" s="1244" t="s">
        <v>7995</v>
      </c>
    </row>
    <row r="2305" spans="1:8" hidden="1" x14ac:dyDescent="0.25">
      <c r="A2305" s="113">
        <v>44726</v>
      </c>
      <c r="B2305" s="21" t="s">
        <v>7921</v>
      </c>
      <c r="C2305" s="13" t="s">
        <v>166</v>
      </c>
      <c r="D2305" s="766"/>
      <c r="E2305" s="22"/>
      <c r="F2305" s="19">
        <v>132000</v>
      </c>
      <c r="G2305" s="14">
        <f t="shared" si="41"/>
        <v>-132000</v>
      </c>
      <c r="H2305" s="1244"/>
    </row>
    <row r="2306" spans="1:8" hidden="1" x14ac:dyDescent="0.25">
      <c r="A2306" s="113">
        <v>44726</v>
      </c>
      <c r="B2306" s="21" t="s">
        <v>7921</v>
      </c>
      <c r="C2306" s="13" t="s">
        <v>166</v>
      </c>
      <c r="D2306" s="766"/>
      <c r="E2306" s="22"/>
      <c r="F2306" s="19">
        <v>151650</v>
      </c>
      <c r="G2306" s="14">
        <f t="shared" si="41"/>
        <v>-151650</v>
      </c>
      <c r="H2306" s="1244"/>
    </row>
    <row r="2307" spans="1:8" hidden="1" x14ac:dyDescent="0.25">
      <c r="A2307" s="113">
        <v>44726</v>
      </c>
      <c r="B2307" s="21" t="s">
        <v>7921</v>
      </c>
      <c r="C2307" s="13" t="s">
        <v>166</v>
      </c>
      <c r="D2307" s="766"/>
      <c r="E2307" s="22"/>
      <c r="F2307" s="19">
        <f>500000-F2306-F2305-F2304</f>
        <v>60560</v>
      </c>
      <c r="G2307" s="14">
        <f t="shared" si="41"/>
        <v>-60560</v>
      </c>
      <c r="H2307" s="1244"/>
    </row>
    <row r="2308" spans="1:8" ht="15.75" hidden="1" customHeight="1" x14ac:dyDescent="0.25">
      <c r="A2308" s="113">
        <v>44726</v>
      </c>
      <c r="B2308" s="21" t="s">
        <v>2933</v>
      </c>
      <c r="C2308" s="13" t="s">
        <v>161</v>
      </c>
      <c r="D2308" s="766"/>
      <c r="E2308" s="22"/>
      <c r="F2308" s="19">
        <v>21337</v>
      </c>
      <c r="G2308" s="14">
        <f t="shared" si="41"/>
        <v>-21337</v>
      </c>
      <c r="H2308" s="1245" t="s">
        <v>7964</v>
      </c>
    </row>
    <row r="2309" spans="1:8" ht="15.75" hidden="1" customHeight="1" x14ac:dyDescent="0.25">
      <c r="A2309" s="113">
        <v>44726</v>
      </c>
      <c r="B2309" s="21" t="s">
        <v>7732</v>
      </c>
      <c r="C2309" s="13" t="s">
        <v>161</v>
      </c>
      <c r="D2309" s="766"/>
      <c r="E2309" s="22"/>
      <c r="F2309" s="19">
        <v>44651</v>
      </c>
      <c r="G2309" s="14">
        <f t="shared" si="41"/>
        <v>-44651</v>
      </c>
      <c r="H2309" s="1245"/>
    </row>
    <row r="2310" spans="1:8" ht="15.75" hidden="1" customHeight="1" x14ac:dyDescent="0.25">
      <c r="A2310" s="113">
        <v>44726</v>
      </c>
      <c r="B2310" s="21" t="s">
        <v>7746</v>
      </c>
      <c r="C2310" s="13" t="s">
        <v>161</v>
      </c>
      <c r="D2310" s="766"/>
      <c r="E2310" s="22"/>
      <c r="F2310" s="19">
        <v>33179</v>
      </c>
      <c r="G2310" s="14">
        <f t="shared" si="41"/>
        <v>-33179</v>
      </c>
      <c r="H2310" s="1245"/>
    </row>
    <row r="2311" spans="1:8" ht="16.5" hidden="1" customHeight="1" x14ac:dyDescent="0.25">
      <c r="A2311" s="113">
        <v>44726</v>
      </c>
      <c r="B2311" s="21" t="s">
        <v>7817</v>
      </c>
      <c r="C2311" s="13" t="s">
        <v>161</v>
      </c>
      <c r="D2311" s="766"/>
      <c r="E2311" s="22"/>
      <c r="F2311" s="19">
        <v>58530</v>
      </c>
      <c r="G2311" s="14">
        <f t="shared" si="41"/>
        <v>-58530</v>
      </c>
      <c r="H2311" s="1245"/>
    </row>
    <row r="2312" spans="1:8" ht="18.75" hidden="1" x14ac:dyDescent="0.25">
      <c r="A2312" s="113">
        <v>44726</v>
      </c>
      <c r="B2312" s="21" t="s">
        <v>7953</v>
      </c>
      <c r="C2312" s="13" t="s">
        <v>180</v>
      </c>
      <c r="D2312" s="778" t="s">
        <v>8026</v>
      </c>
      <c r="E2312" s="22">
        <v>28860</v>
      </c>
      <c r="F2312" s="19"/>
      <c r="G2312" s="14">
        <f t="shared" si="41"/>
        <v>28860</v>
      </c>
      <c r="H2312" s="749"/>
    </row>
    <row r="2313" spans="1:8" hidden="1" x14ac:dyDescent="0.25">
      <c r="A2313" s="113">
        <v>44727</v>
      </c>
      <c r="B2313" s="21" t="s">
        <v>1400</v>
      </c>
      <c r="C2313" s="13" t="s">
        <v>2196</v>
      </c>
      <c r="D2313" s="766">
        <v>11222</v>
      </c>
      <c r="E2313" s="22">
        <v>67780</v>
      </c>
      <c r="F2313" s="19"/>
      <c r="G2313" s="14">
        <f>E2313-F2313</f>
        <v>67780</v>
      </c>
      <c r="H2313" s="13"/>
    </row>
    <row r="2314" spans="1:8" hidden="1" x14ac:dyDescent="0.25">
      <c r="A2314" s="113">
        <v>44735</v>
      </c>
      <c r="B2314" s="21" t="s">
        <v>7921</v>
      </c>
      <c r="C2314" s="13" t="s">
        <v>7242</v>
      </c>
      <c r="D2314" s="766"/>
      <c r="E2314" s="22"/>
      <c r="F2314" s="19">
        <v>300000</v>
      </c>
      <c r="G2314" s="14">
        <f t="shared" ref="G2314:G2332" si="42">E2314-F2314</f>
        <v>-300000</v>
      </c>
      <c r="H2314" s="691" t="s">
        <v>7988</v>
      </c>
    </row>
    <row r="2315" spans="1:8" hidden="1" x14ac:dyDescent="0.25">
      <c r="A2315" s="113">
        <v>44739</v>
      </c>
      <c r="B2315" s="21" t="s">
        <v>1400</v>
      </c>
      <c r="C2315" s="13" t="s">
        <v>2196</v>
      </c>
      <c r="D2315" s="766">
        <v>11291</v>
      </c>
      <c r="E2315" s="22">
        <v>29640</v>
      </c>
      <c r="F2315" s="19"/>
      <c r="G2315" s="14">
        <f>E2315-F2315</f>
        <v>29640</v>
      </c>
      <c r="H2315" s="13"/>
    </row>
    <row r="2316" spans="1:8" hidden="1" x14ac:dyDescent="0.25">
      <c r="A2316" s="113">
        <v>44483</v>
      </c>
      <c r="B2316" s="21" t="s">
        <v>1400</v>
      </c>
      <c r="C2316" s="13" t="s">
        <v>1815</v>
      </c>
      <c r="D2316" s="778" t="s">
        <v>8176</v>
      </c>
      <c r="E2316" s="22">
        <v>7091</v>
      </c>
      <c r="F2316" s="19"/>
      <c r="G2316" s="14">
        <f>E2316-F2316</f>
        <v>7091</v>
      </c>
      <c r="H2316" s="13"/>
    </row>
    <row r="2317" spans="1:8" hidden="1" x14ac:dyDescent="0.25">
      <c r="A2317" s="113">
        <v>44483</v>
      </c>
      <c r="B2317" s="21" t="s">
        <v>1400</v>
      </c>
      <c r="C2317" s="13" t="s">
        <v>1815</v>
      </c>
      <c r="D2317" s="766"/>
      <c r="E2317" s="22"/>
      <c r="F2317" s="19">
        <v>24239</v>
      </c>
      <c r="G2317" s="14">
        <f>E2317-F2317</f>
        <v>-24239</v>
      </c>
      <c r="H2317" s="13" t="s">
        <v>8177</v>
      </c>
    </row>
    <row r="2318" spans="1:8" hidden="1" x14ac:dyDescent="0.25">
      <c r="A2318" s="113">
        <v>44740</v>
      </c>
      <c r="B2318" s="21" t="s">
        <v>1400</v>
      </c>
      <c r="C2318" s="13" t="s">
        <v>1815</v>
      </c>
      <c r="D2318" s="778" t="s">
        <v>8035</v>
      </c>
      <c r="E2318" s="22">
        <v>29720</v>
      </c>
      <c r="F2318" s="19"/>
      <c r="G2318" s="14">
        <f>E2318-F2318</f>
        <v>29720</v>
      </c>
      <c r="H2318" s="13"/>
    </row>
    <row r="2319" spans="1:8" hidden="1" x14ac:dyDescent="0.25">
      <c r="A2319" s="113">
        <v>44742</v>
      </c>
      <c r="B2319" s="21" t="s">
        <v>7921</v>
      </c>
      <c r="C2319" s="13" t="s">
        <v>166</v>
      </c>
      <c r="D2319" s="778" t="s">
        <v>8032</v>
      </c>
      <c r="E2319" s="22">
        <v>132000</v>
      </c>
      <c r="F2319" s="19"/>
      <c r="G2319" s="14">
        <f t="shared" si="42"/>
        <v>132000</v>
      </c>
      <c r="H2319" s="13"/>
    </row>
    <row r="2320" spans="1:8" hidden="1" x14ac:dyDescent="0.25">
      <c r="A2320" s="113">
        <v>44742</v>
      </c>
      <c r="B2320" s="21" t="s">
        <v>1400</v>
      </c>
      <c r="C2320" s="13" t="s">
        <v>166</v>
      </c>
      <c r="D2320" s="778" t="s">
        <v>8033</v>
      </c>
      <c r="E2320" s="22">
        <v>6642</v>
      </c>
      <c r="F2320" s="19"/>
      <c r="G2320" s="14">
        <f t="shared" si="42"/>
        <v>6642</v>
      </c>
      <c r="H2320" s="13"/>
    </row>
    <row r="2321" spans="1:8" hidden="1"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hidden="1" x14ac:dyDescent="0.25">
      <c r="A2323" s="113">
        <v>44755</v>
      </c>
      <c r="B2323" s="21" t="s">
        <v>8043</v>
      </c>
      <c r="C2323" s="13" t="s">
        <v>7467</v>
      </c>
      <c r="D2323" s="766" t="s">
        <v>8452</v>
      </c>
      <c r="E2323" s="22">
        <v>9600</v>
      </c>
      <c r="F2323" s="19"/>
      <c r="G2323" s="14">
        <f t="shared" si="42"/>
        <v>9600</v>
      </c>
      <c r="H2323" s="13"/>
    </row>
    <row r="2324" spans="1:8" hidden="1" x14ac:dyDescent="0.25">
      <c r="A2324" s="113">
        <v>44737</v>
      </c>
      <c r="B2324" s="21" t="s">
        <v>7555</v>
      </c>
      <c r="C2324" s="13" t="s">
        <v>7242</v>
      </c>
      <c r="D2324" s="778" t="s">
        <v>8045</v>
      </c>
      <c r="E2324" s="22">
        <v>252840</v>
      </c>
      <c r="F2324" s="19"/>
      <c r="G2324" s="753">
        <f t="shared" si="42"/>
        <v>252840</v>
      </c>
      <c r="H2324" s="13"/>
    </row>
    <row r="2325" spans="1:8" hidden="1" x14ac:dyDescent="0.25">
      <c r="A2325" s="113">
        <v>44737</v>
      </c>
      <c r="B2325" s="21" t="s">
        <v>7921</v>
      </c>
      <c r="C2325" s="13" t="s">
        <v>7242</v>
      </c>
      <c r="D2325" s="778" t="s">
        <v>8046</v>
      </c>
      <c r="E2325" s="22">
        <v>635790</v>
      </c>
      <c r="F2325" s="19"/>
      <c r="G2325" s="14">
        <f t="shared" si="42"/>
        <v>635790</v>
      </c>
      <c r="H2325" s="13"/>
    </row>
    <row r="2326" spans="1:8" hidden="1" x14ac:dyDescent="0.25">
      <c r="A2326" s="113">
        <v>44737</v>
      </c>
      <c r="B2326" s="21" t="s">
        <v>8043</v>
      </c>
      <c r="C2326" s="13" t="s">
        <v>7242</v>
      </c>
      <c r="D2326" s="778" t="s">
        <v>8047</v>
      </c>
      <c r="E2326" s="22">
        <v>390960</v>
      </c>
      <c r="F2326" s="19"/>
      <c r="G2326" s="14">
        <f t="shared" si="42"/>
        <v>390960</v>
      </c>
      <c r="H2326" s="13"/>
    </row>
    <row r="2327" spans="1:8" hidden="1" x14ac:dyDescent="0.25">
      <c r="A2327" s="113">
        <v>44761</v>
      </c>
      <c r="B2327" s="21" t="s">
        <v>8043</v>
      </c>
      <c r="C2327" s="13" t="s">
        <v>161</v>
      </c>
      <c r="D2327" s="766" t="s">
        <v>8218</v>
      </c>
      <c r="E2327" s="22">
        <v>60383</v>
      </c>
      <c r="F2327" s="19"/>
      <c r="G2327" s="14">
        <f>E2327-F2327</f>
        <v>60383</v>
      </c>
      <c r="H2327" s="13"/>
    </row>
    <row r="2328" spans="1:8" hidden="1"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hidden="1" x14ac:dyDescent="0.25">
      <c r="A2332" s="113">
        <v>44777</v>
      </c>
      <c r="B2332" s="21" t="s">
        <v>7953</v>
      </c>
      <c r="C2332" s="13" t="s">
        <v>7954</v>
      </c>
      <c r="D2332" s="766"/>
      <c r="E2332" s="22"/>
      <c r="F2332" s="19">
        <v>250000</v>
      </c>
      <c r="G2332" s="14">
        <f t="shared" si="42"/>
        <v>-250000</v>
      </c>
      <c r="H2332" s="13" t="s">
        <v>8130</v>
      </c>
    </row>
    <row r="2333" spans="1:8" hidden="1" x14ac:dyDescent="0.25">
      <c r="A2333" s="113">
        <v>44718</v>
      </c>
      <c r="B2333" s="21" t="s">
        <v>1400</v>
      </c>
      <c r="C2333" s="13" t="s">
        <v>5681</v>
      </c>
      <c r="D2333" s="778" t="s">
        <v>8105</v>
      </c>
      <c r="E2333" s="22">
        <v>337580</v>
      </c>
      <c r="F2333" s="19"/>
      <c r="G2333" s="753">
        <f t="shared" ref="G2333:G2358" si="43">E2333-F2333</f>
        <v>337580</v>
      </c>
      <c r="H2333" s="13"/>
    </row>
    <row r="2334" spans="1:8" s="731" customFormat="1" hidden="1" x14ac:dyDescent="0.25">
      <c r="A2334" s="113">
        <v>44765</v>
      </c>
      <c r="B2334" s="21" t="s">
        <v>6505</v>
      </c>
      <c r="C2334" s="13" t="s">
        <v>166</v>
      </c>
      <c r="D2334" s="778" t="s">
        <v>8687</v>
      </c>
      <c r="E2334" s="22">
        <v>17400</v>
      </c>
      <c r="F2334" s="19"/>
      <c r="G2334" s="753">
        <f t="shared" si="43"/>
        <v>17400</v>
      </c>
      <c r="H2334" s="754"/>
    </row>
    <row r="2335" spans="1:8" s="731" customFormat="1" hidden="1" x14ac:dyDescent="0.25">
      <c r="A2335" s="113">
        <v>44770</v>
      </c>
      <c r="B2335" s="21" t="s">
        <v>6505</v>
      </c>
      <c r="C2335" s="13" t="s">
        <v>166</v>
      </c>
      <c r="D2335" s="778" t="s">
        <v>8686</v>
      </c>
      <c r="E2335" s="22">
        <v>4000</v>
      </c>
      <c r="F2335" s="19"/>
      <c r="G2335" s="753">
        <f t="shared" si="43"/>
        <v>4000</v>
      </c>
      <c r="H2335" s="754"/>
    </row>
    <row r="2336" spans="1:8" hidden="1" x14ac:dyDescent="0.25">
      <c r="A2336" s="113">
        <v>44768</v>
      </c>
      <c r="B2336" s="21" t="s">
        <v>8043</v>
      </c>
      <c r="C2336" s="13" t="s">
        <v>8456</v>
      </c>
      <c r="D2336" s="766"/>
      <c r="E2336" s="22"/>
      <c r="F2336" s="19">
        <v>100000</v>
      </c>
      <c r="G2336" s="14">
        <f t="shared" si="43"/>
        <v>-100000</v>
      </c>
      <c r="H2336" s="13" t="s">
        <v>8084</v>
      </c>
    </row>
    <row r="2337" spans="1:8" hidden="1" x14ac:dyDescent="0.25">
      <c r="A2337" s="113">
        <v>44769</v>
      </c>
      <c r="B2337" s="21" t="s">
        <v>7921</v>
      </c>
      <c r="C2337" s="13" t="s">
        <v>438</v>
      </c>
      <c r="D2337" s="766">
        <v>23799</v>
      </c>
      <c r="E2337" s="22">
        <v>61200</v>
      </c>
      <c r="F2337" s="19"/>
      <c r="G2337" s="14">
        <f t="shared" si="43"/>
        <v>61200</v>
      </c>
      <c r="H2337" s="13"/>
    </row>
    <row r="2338" spans="1:8" hidden="1" x14ac:dyDescent="0.25">
      <c r="A2338" s="113">
        <v>44771</v>
      </c>
      <c r="B2338" s="21" t="s">
        <v>8043</v>
      </c>
      <c r="C2338" s="13" t="s">
        <v>8091</v>
      </c>
      <c r="D2338" s="766"/>
      <c r="E2338" s="22">
        <v>5250000</v>
      </c>
      <c r="F2338" s="19"/>
      <c r="G2338" s="753">
        <f t="shared" si="43"/>
        <v>5250000</v>
      </c>
      <c r="H2338" s="13"/>
    </row>
    <row r="2339" spans="1:8" ht="31.5" hidden="1" x14ac:dyDescent="0.25">
      <c r="A2339" s="113">
        <v>44771</v>
      </c>
      <c r="B2339" s="743" t="s">
        <v>8043</v>
      </c>
      <c r="C2339" s="750" t="s">
        <v>8091</v>
      </c>
      <c r="D2339" s="779"/>
      <c r="E2339" s="751"/>
      <c r="F2339" s="752">
        <v>2400000</v>
      </c>
      <c r="G2339" s="753">
        <f t="shared" si="43"/>
        <v>-2400000</v>
      </c>
      <c r="H2339" s="732" t="s">
        <v>8092</v>
      </c>
    </row>
    <row r="2340" spans="1:8" hidden="1" x14ac:dyDescent="0.25">
      <c r="A2340" s="113">
        <v>44771</v>
      </c>
      <c r="B2340" s="21" t="s">
        <v>7921</v>
      </c>
      <c r="C2340" s="13" t="s">
        <v>166</v>
      </c>
      <c r="D2340" s="766"/>
      <c r="E2340" s="22">
        <v>151650</v>
      </c>
      <c r="F2340" s="19"/>
      <c r="G2340" s="14">
        <f t="shared" si="43"/>
        <v>151650</v>
      </c>
      <c r="H2340" s="13"/>
    </row>
    <row r="2341" spans="1:8" hidden="1" x14ac:dyDescent="0.25">
      <c r="A2341" s="113">
        <v>44772</v>
      </c>
      <c r="B2341" s="21" t="s">
        <v>7921</v>
      </c>
      <c r="C2341" s="13" t="s">
        <v>169</v>
      </c>
      <c r="D2341" s="766"/>
      <c r="E2341" s="22">
        <v>42000</v>
      </c>
      <c r="F2341" s="19"/>
      <c r="G2341" s="14">
        <f t="shared" si="43"/>
        <v>42000</v>
      </c>
      <c r="H2341" s="13"/>
    </row>
    <row r="2342" spans="1:8" hidden="1" x14ac:dyDescent="0.25">
      <c r="A2342" s="113">
        <v>44775</v>
      </c>
      <c r="B2342" s="21" t="s">
        <v>7921</v>
      </c>
      <c r="C2342" s="13" t="s">
        <v>438</v>
      </c>
      <c r="D2342" s="766">
        <v>23816</v>
      </c>
      <c r="E2342" s="22">
        <v>60000</v>
      </c>
      <c r="F2342" s="19"/>
      <c r="G2342" s="14">
        <f t="shared" si="43"/>
        <v>60000</v>
      </c>
      <c r="H2342" s="13"/>
    </row>
    <row r="2343" spans="1:8" hidden="1" x14ac:dyDescent="0.25">
      <c r="A2343" s="113">
        <v>44775</v>
      </c>
      <c r="B2343" s="21" t="s">
        <v>8043</v>
      </c>
      <c r="C2343" s="13" t="s">
        <v>3011</v>
      </c>
      <c r="D2343" s="766"/>
      <c r="E2343" s="22">
        <v>74700</v>
      </c>
      <c r="F2343" s="19"/>
      <c r="G2343" s="14">
        <f t="shared" si="43"/>
        <v>74700</v>
      </c>
      <c r="H2343" s="13" t="s">
        <v>8302</v>
      </c>
    </row>
    <row r="2344" spans="1:8" hidden="1" x14ac:dyDescent="0.25">
      <c r="A2344" s="113">
        <v>44777</v>
      </c>
      <c r="B2344" s="21" t="s">
        <v>7921</v>
      </c>
      <c r="C2344" s="13" t="s">
        <v>7242</v>
      </c>
      <c r="D2344" s="766"/>
      <c r="E2344" s="22"/>
      <c r="F2344" s="19">
        <v>250000</v>
      </c>
      <c r="G2344" s="14">
        <f t="shared" si="43"/>
        <v>-250000</v>
      </c>
      <c r="H2344" s="13" t="s">
        <v>7918</v>
      </c>
    </row>
    <row r="2345" spans="1:8" hidden="1" x14ac:dyDescent="0.25">
      <c r="A2345" s="113">
        <v>44777</v>
      </c>
      <c r="B2345" s="21" t="s">
        <v>7921</v>
      </c>
      <c r="C2345" s="13" t="s">
        <v>164</v>
      </c>
      <c r="D2345" s="766">
        <v>392</v>
      </c>
      <c r="E2345" s="22">
        <v>44979</v>
      </c>
      <c r="F2345" s="19"/>
      <c r="G2345" s="14">
        <f t="shared" si="43"/>
        <v>44979</v>
      </c>
      <c r="H2345" s="13"/>
    </row>
    <row r="2346" spans="1:8" hidden="1" x14ac:dyDescent="0.25">
      <c r="A2346" s="113">
        <v>44777</v>
      </c>
      <c r="B2346" s="21" t="s">
        <v>7921</v>
      </c>
      <c r="C2346" s="13" t="s">
        <v>164</v>
      </c>
      <c r="D2346" s="766">
        <v>396</v>
      </c>
      <c r="E2346" s="22">
        <v>455</v>
      </c>
      <c r="F2346" s="19"/>
      <c r="G2346" s="14">
        <f t="shared" si="43"/>
        <v>455</v>
      </c>
      <c r="H2346" s="13"/>
    </row>
    <row r="2347" spans="1:8" hidden="1" x14ac:dyDescent="0.25">
      <c r="A2347" s="113">
        <v>44779</v>
      </c>
      <c r="B2347" s="21" t="s">
        <v>7921</v>
      </c>
      <c r="C2347" s="13" t="s">
        <v>164</v>
      </c>
      <c r="D2347" s="766">
        <v>425</v>
      </c>
      <c r="E2347" s="22">
        <v>13280</v>
      </c>
      <c r="F2347" s="19"/>
      <c r="G2347" s="14">
        <f t="shared" si="43"/>
        <v>13280</v>
      </c>
      <c r="H2347" s="13"/>
    </row>
    <row r="2348" spans="1:8" hidden="1" x14ac:dyDescent="0.25">
      <c r="A2348" s="113">
        <v>44783</v>
      </c>
      <c r="B2348" s="21" t="s">
        <v>7921</v>
      </c>
      <c r="C2348" s="13" t="s">
        <v>7242</v>
      </c>
      <c r="D2348" s="766">
        <v>14</v>
      </c>
      <c r="E2348" s="22">
        <v>296380</v>
      </c>
      <c r="F2348" s="19"/>
      <c r="G2348" s="14">
        <f t="shared" si="43"/>
        <v>296380</v>
      </c>
      <c r="H2348" s="13"/>
    </row>
    <row r="2349" spans="1:8" hidden="1" x14ac:dyDescent="0.25">
      <c r="A2349" s="113">
        <v>44784</v>
      </c>
      <c r="B2349" s="21" t="s">
        <v>7921</v>
      </c>
      <c r="C2349" s="13" t="s">
        <v>438</v>
      </c>
      <c r="D2349" s="766">
        <v>23826</v>
      </c>
      <c r="E2349" s="22">
        <v>61200</v>
      </c>
      <c r="F2349" s="19"/>
      <c r="G2349" s="14">
        <f t="shared" si="43"/>
        <v>61200</v>
      </c>
      <c r="H2349" s="13"/>
    </row>
    <row r="2350" spans="1:8" hidden="1" x14ac:dyDescent="0.25">
      <c r="A2350" s="113">
        <v>44784</v>
      </c>
      <c r="B2350" s="21" t="s">
        <v>7921</v>
      </c>
      <c r="C2350" s="13" t="s">
        <v>166</v>
      </c>
      <c r="D2350" s="766" t="s">
        <v>8219</v>
      </c>
      <c r="E2350" s="22">
        <v>46000</v>
      </c>
      <c r="F2350" s="19"/>
      <c r="G2350" s="14">
        <f t="shared" si="43"/>
        <v>46000</v>
      </c>
      <c r="H2350" s="13"/>
    </row>
    <row r="2351" spans="1:8" hidden="1" x14ac:dyDescent="0.25">
      <c r="A2351" s="113">
        <v>44785</v>
      </c>
      <c r="B2351" s="21" t="s">
        <v>8043</v>
      </c>
      <c r="C2351" s="13" t="s">
        <v>169</v>
      </c>
      <c r="D2351" s="766"/>
      <c r="E2351" s="22">
        <v>114000</v>
      </c>
      <c r="F2351" s="19"/>
      <c r="G2351" s="14">
        <f t="shared" si="43"/>
        <v>114000</v>
      </c>
      <c r="H2351" s="13"/>
    </row>
    <row r="2352" spans="1:8" hidden="1" x14ac:dyDescent="0.25">
      <c r="A2352" s="113">
        <v>44789</v>
      </c>
      <c r="B2352" s="21" t="s">
        <v>8043</v>
      </c>
      <c r="C2352" s="13" t="s">
        <v>161</v>
      </c>
      <c r="D2352" s="766" t="s">
        <v>8312</v>
      </c>
      <c r="E2352" s="22">
        <v>52499</v>
      </c>
      <c r="F2352" s="19"/>
      <c r="G2352" s="14">
        <f t="shared" si="43"/>
        <v>52499</v>
      </c>
      <c r="H2352" s="13"/>
    </row>
    <row r="2353" spans="1:8" hidden="1" x14ac:dyDescent="0.25">
      <c r="A2353" s="113">
        <v>44793</v>
      </c>
      <c r="B2353" s="21" t="s">
        <v>7921</v>
      </c>
      <c r="C2353" s="13" t="s">
        <v>169</v>
      </c>
      <c r="D2353" s="766">
        <v>273</v>
      </c>
      <c r="E2353" s="22">
        <v>126250</v>
      </c>
      <c r="F2353" s="19"/>
      <c r="G2353" s="753">
        <f t="shared" si="43"/>
        <v>126250</v>
      </c>
      <c r="H2353" s="13"/>
    </row>
    <row r="2354" spans="1:8" hidden="1" x14ac:dyDescent="0.25">
      <c r="A2354" s="113">
        <v>44793</v>
      </c>
      <c r="B2354" s="21" t="s">
        <v>7921</v>
      </c>
      <c r="C2354" s="13" t="s">
        <v>164</v>
      </c>
      <c r="D2354" s="766" t="s">
        <v>8215</v>
      </c>
      <c r="E2354" s="22">
        <v>58635</v>
      </c>
      <c r="F2354" s="19"/>
      <c r="G2354" s="14">
        <f t="shared" si="43"/>
        <v>58635</v>
      </c>
      <c r="H2354" s="13"/>
    </row>
    <row r="2355" spans="1:8" hidden="1" x14ac:dyDescent="0.25">
      <c r="A2355" s="113">
        <v>44793</v>
      </c>
      <c r="B2355" s="21" t="s">
        <v>1400</v>
      </c>
      <c r="C2355" s="13" t="s">
        <v>164</v>
      </c>
      <c r="D2355" s="766"/>
      <c r="E2355" s="22">
        <v>10762</v>
      </c>
      <c r="F2355" s="19"/>
      <c r="G2355" s="14">
        <f t="shared" si="43"/>
        <v>10762</v>
      </c>
      <c r="H2355" s="13" t="s">
        <v>8216</v>
      </c>
    </row>
    <row r="2356" spans="1:8" ht="15.75" hidden="1" customHeight="1" x14ac:dyDescent="0.25">
      <c r="A2356" s="113">
        <v>44795</v>
      </c>
      <c r="B2356" s="21" t="s">
        <v>7921</v>
      </c>
      <c r="C2356" s="13" t="s">
        <v>169</v>
      </c>
      <c r="D2356" s="766" t="s">
        <v>8329</v>
      </c>
      <c r="E2356" s="22">
        <v>10750</v>
      </c>
      <c r="F2356" s="19"/>
      <c r="G2356" s="753">
        <f t="shared" si="43"/>
        <v>10750</v>
      </c>
      <c r="H2356" s="13"/>
    </row>
    <row r="2357" spans="1:8" ht="15.75" hidden="1" customHeight="1" x14ac:dyDescent="0.25">
      <c r="A2357" s="113">
        <v>44795</v>
      </c>
      <c r="B2357" s="21" t="s">
        <v>7921</v>
      </c>
      <c r="C2357" s="13" t="s">
        <v>166</v>
      </c>
      <c r="D2357" s="766" t="s">
        <v>8220</v>
      </c>
      <c r="E2357" s="22">
        <v>115000</v>
      </c>
      <c r="F2357" s="19"/>
      <c r="G2357" s="14">
        <f t="shared" si="43"/>
        <v>115000</v>
      </c>
      <c r="H2357" s="13"/>
    </row>
    <row r="2358" spans="1:8" hidden="1" x14ac:dyDescent="0.25">
      <c r="A2358" s="113">
        <v>44796</v>
      </c>
      <c r="B2358" s="21" t="s">
        <v>7921</v>
      </c>
      <c r="C2358" s="13" t="s">
        <v>169</v>
      </c>
      <c r="D2358" s="766">
        <v>287</v>
      </c>
      <c r="E2358" s="22">
        <v>10750</v>
      </c>
      <c r="F2358" s="19"/>
      <c r="G2358" s="753">
        <f t="shared" si="43"/>
        <v>10750</v>
      </c>
      <c r="H2358" s="13"/>
    </row>
    <row r="2359" spans="1:8" hidden="1" x14ac:dyDescent="0.25">
      <c r="A2359" s="113">
        <v>44797</v>
      </c>
      <c r="B2359" s="21" t="s">
        <v>6955</v>
      </c>
      <c r="C2359" s="13" t="s">
        <v>169</v>
      </c>
      <c r="D2359" s="766"/>
      <c r="E2359" s="22"/>
      <c r="F2359" s="19">
        <v>19000</v>
      </c>
      <c r="G2359" s="753">
        <f t="shared" ref="G2359:G2384" si="44">E2359-F2359</f>
        <v>-19000</v>
      </c>
      <c r="H2359" s="13" t="s">
        <v>7876</v>
      </c>
    </row>
    <row r="2360" spans="1:8" hidden="1" x14ac:dyDescent="0.25">
      <c r="A2360" s="113">
        <v>44797</v>
      </c>
      <c r="B2360" s="21" t="s">
        <v>6518</v>
      </c>
      <c r="C2360" s="13" t="s">
        <v>169</v>
      </c>
      <c r="D2360" s="766"/>
      <c r="E2360" s="22"/>
      <c r="F2360" s="19">
        <v>16410</v>
      </c>
      <c r="G2360" s="753">
        <f t="shared" si="44"/>
        <v>-16410</v>
      </c>
      <c r="H2360" s="13" t="s">
        <v>7876</v>
      </c>
    </row>
    <row r="2361" spans="1:8" hidden="1" x14ac:dyDescent="0.25">
      <c r="A2361" s="113">
        <v>44797</v>
      </c>
      <c r="B2361" s="21" t="s">
        <v>7921</v>
      </c>
      <c r="C2361" s="13" t="s">
        <v>169</v>
      </c>
      <c r="D2361" s="766"/>
      <c r="E2361" s="22"/>
      <c r="F2361" s="19">
        <v>42000</v>
      </c>
      <c r="G2361" s="753">
        <f t="shared" si="44"/>
        <v>-42000</v>
      </c>
      <c r="H2361" s="13" t="s">
        <v>7876</v>
      </c>
    </row>
    <row r="2362" spans="1:8" hidden="1" x14ac:dyDescent="0.25">
      <c r="A2362" s="113">
        <v>44797</v>
      </c>
      <c r="B2362" s="21" t="s">
        <v>8043</v>
      </c>
      <c r="C2362" s="13" t="s">
        <v>169</v>
      </c>
      <c r="D2362" s="766"/>
      <c r="E2362" s="22"/>
      <c r="F2362" s="19">
        <v>114000</v>
      </c>
      <c r="G2362" s="753">
        <f t="shared" si="44"/>
        <v>-114000</v>
      </c>
      <c r="H2362" s="13" t="s">
        <v>7876</v>
      </c>
    </row>
    <row r="2363" spans="1:8" hidden="1" x14ac:dyDescent="0.25">
      <c r="A2363" s="113">
        <v>44798</v>
      </c>
      <c r="B2363" s="21" t="s">
        <v>7921</v>
      </c>
      <c r="C2363" s="13" t="s">
        <v>169</v>
      </c>
      <c r="D2363" s="766" t="s">
        <v>8221</v>
      </c>
      <c r="E2363" s="22">
        <v>5885</v>
      </c>
      <c r="F2363" s="19"/>
      <c r="G2363" s="14">
        <f t="shared" si="44"/>
        <v>5885</v>
      </c>
      <c r="H2363" s="13"/>
    </row>
    <row r="2364" spans="1:8" hidden="1" x14ac:dyDescent="0.25">
      <c r="A2364" s="113">
        <v>44800</v>
      </c>
      <c r="B2364" s="21" t="s">
        <v>7921</v>
      </c>
      <c r="C2364" s="13" t="s">
        <v>7242</v>
      </c>
      <c r="D2364" s="766"/>
      <c r="E2364" s="22"/>
      <c r="F2364" s="19">
        <v>30000</v>
      </c>
      <c r="G2364" s="753">
        <f t="shared" si="44"/>
        <v>-30000</v>
      </c>
      <c r="H2364" s="13" t="s">
        <v>1157</v>
      </c>
    </row>
    <row r="2365" spans="1:8" ht="18.75" hidden="1" x14ac:dyDescent="0.25">
      <c r="A2365" s="113">
        <v>44802</v>
      </c>
      <c r="B2365" s="21" t="s">
        <v>1400</v>
      </c>
      <c r="C2365" s="13" t="s">
        <v>2196</v>
      </c>
      <c r="D2365" s="766"/>
      <c r="E2365" s="22"/>
      <c r="F2365" s="19">
        <v>91480</v>
      </c>
      <c r="G2365" s="753">
        <f t="shared" si="44"/>
        <v>-91480</v>
      </c>
      <c r="H2365" s="755" t="s">
        <v>8211</v>
      </c>
    </row>
    <row r="2366" spans="1:8" ht="18.75" hidden="1" x14ac:dyDescent="0.25">
      <c r="A2366" s="113">
        <v>44802</v>
      </c>
      <c r="B2366" s="21" t="s">
        <v>6505</v>
      </c>
      <c r="C2366" s="13" t="s">
        <v>2196</v>
      </c>
      <c r="D2366" s="766"/>
      <c r="E2366" s="22"/>
      <c r="F2366" s="19">
        <v>48520</v>
      </c>
      <c r="G2366" s="753">
        <f t="shared" si="44"/>
        <v>-48520</v>
      </c>
      <c r="H2366" s="755"/>
    </row>
    <row r="2367" spans="1:8" hidden="1" x14ac:dyDescent="0.25">
      <c r="A2367" s="113">
        <v>44802</v>
      </c>
      <c r="B2367" s="21" t="s">
        <v>8043</v>
      </c>
      <c r="C2367" s="13" t="s">
        <v>3011</v>
      </c>
      <c r="D2367" s="766"/>
      <c r="E2367" s="22">
        <v>27000</v>
      </c>
      <c r="F2367" s="19"/>
      <c r="G2367" s="14">
        <f t="shared" si="44"/>
        <v>27000</v>
      </c>
      <c r="H2367" s="13" t="s">
        <v>8303</v>
      </c>
    </row>
    <row r="2368" spans="1:8" hidden="1" x14ac:dyDescent="0.25">
      <c r="A2368" s="113">
        <v>44802</v>
      </c>
      <c r="B2368" s="21" t="s">
        <v>8043</v>
      </c>
      <c r="C2368" s="13" t="s">
        <v>3011</v>
      </c>
      <c r="D2368" s="766"/>
      <c r="E2368" s="22">
        <v>129999</v>
      </c>
      <c r="F2368" s="19"/>
      <c r="G2368" s="14">
        <f t="shared" si="44"/>
        <v>129999</v>
      </c>
      <c r="H2368" s="13"/>
    </row>
    <row r="2369" spans="1:8" hidden="1" x14ac:dyDescent="0.25">
      <c r="A2369" s="113">
        <v>44803</v>
      </c>
      <c r="B2369" s="21" t="s">
        <v>7921</v>
      </c>
      <c r="C2369" s="13" t="s">
        <v>7242</v>
      </c>
      <c r="D2369" s="766"/>
      <c r="E2369" s="22">
        <v>-62900</v>
      </c>
      <c r="F2369" s="19"/>
      <c r="G2369" s="753">
        <f t="shared" si="44"/>
        <v>-62900</v>
      </c>
      <c r="H2369" s="13" t="s">
        <v>8213</v>
      </c>
    </row>
    <row r="2370" spans="1:8" hidden="1" x14ac:dyDescent="0.25">
      <c r="A2370" s="113">
        <v>44803</v>
      </c>
      <c r="B2370" s="21" t="s">
        <v>7921</v>
      </c>
      <c r="C2370" s="13" t="s">
        <v>7242</v>
      </c>
      <c r="D2370" s="766"/>
      <c r="E2370" s="22">
        <v>47040</v>
      </c>
      <c r="F2370" s="19"/>
      <c r="G2370" s="753">
        <f t="shared" si="44"/>
        <v>47040</v>
      </c>
      <c r="H2370" s="13" t="s">
        <v>8214</v>
      </c>
    </row>
    <row r="2371" spans="1:8" hidden="1" x14ac:dyDescent="0.25">
      <c r="A2371" s="113">
        <v>44803</v>
      </c>
      <c r="B2371" s="21" t="s">
        <v>7555</v>
      </c>
      <c r="C2371" s="13" t="s">
        <v>7242</v>
      </c>
      <c r="D2371" s="766"/>
      <c r="E2371" s="22"/>
      <c r="F2371" s="19">
        <v>2840</v>
      </c>
      <c r="G2371" s="753">
        <f t="shared" si="44"/>
        <v>-2840</v>
      </c>
      <c r="H2371" s="13" t="s">
        <v>3918</v>
      </c>
    </row>
    <row r="2372" spans="1:8" hidden="1" x14ac:dyDescent="0.25">
      <c r="A2372" s="113">
        <v>44803</v>
      </c>
      <c r="B2372" s="21" t="s">
        <v>7921</v>
      </c>
      <c r="C2372" s="13" t="s">
        <v>7242</v>
      </c>
      <c r="D2372" s="778">
        <v>15</v>
      </c>
      <c r="E2372" s="22">
        <v>111730</v>
      </c>
      <c r="F2372" s="19"/>
      <c r="G2372" s="753">
        <f t="shared" si="44"/>
        <v>111730</v>
      </c>
      <c r="H2372" s="13"/>
    </row>
    <row r="2373" spans="1:8" hidden="1" x14ac:dyDescent="0.25">
      <c r="A2373" s="113">
        <v>44803</v>
      </c>
      <c r="B2373" s="21" t="s">
        <v>7921</v>
      </c>
      <c r="C2373" s="13" t="s">
        <v>7242</v>
      </c>
      <c r="D2373" s="766"/>
      <c r="E2373" s="22"/>
      <c r="F2373" s="19">
        <v>100000</v>
      </c>
      <c r="G2373" s="14">
        <f t="shared" si="44"/>
        <v>-100000</v>
      </c>
      <c r="H2373" s="13" t="s">
        <v>8235</v>
      </c>
    </row>
    <row r="2374" spans="1:8" hidden="1" x14ac:dyDescent="0.25">
      <c r="A2374" s="113">
        <v>44803</v>
      </c>
      <c r="B2374" s="21" t="s">
        <v>7921</v>
      </c>
      <c r="C2374" s="13" t="s">
        <v>7242</v>
      </c>
      <c r="D2374" s="766"/>
      <c r="E2374" s="22"/>
      <c r="F2374" s="19">
        <v>100000</v>
      </c>
      <c r="G2374" s="14">
        <f t="shared" si="44"/>
        <v>-100000</v>
      </c>
      <c r="H2374" s="13" t="s">
        <v>8236</v>
      </c>
    </row>
    <row r="2375" spans="1:8" hidden="1" x14ac:dyDescent="0.25">
      <c r="A2375" s="113">
        <v>44803</v>
      </c>
      <c r="B2375" s="21" t="s">
        <v>7921</v>
      </c>
      <c r="C2375" s="13" t="s">
        <v>7242</v>
      </c>
      <c r="D2375" s="766"/>
      <c r="E2375" s="22"/>
      <c r="F2375" s="19">
        <v>139000</v>
      </c>
      <c r="G2375" s="14">
        <f t="shared" si="44"/>
        <v>-139000</v>
      </c>
      <c r="H2375" s="13" t="s">
        <v>8237</v>
      </c>
    </row>
    <row r="2376" spans="1:8" hidden="1" x14ac:dyDescent="0.25">
      <c r="A2376" s="113">
        <v>44805</v>
      </c>
      <c r="B2376" s="21" t="s">
        <v>7921</v>
      </c>
      <c r="C2376" s="13" t="s">
        <v>169</v>
      </c>
      <c r="D2376" s="766" t="s">
        <v>8330</v>
      </c>
      <c r="E2376" s="22">
        <v>68150</v>
      </c>
      <c r="F2376" s="19"/>
      <c r="G2376" s="14">
        <f t="shared" si="44"/>
        <v>68150</v>
      </c>
      <c r="H2376" s="13"/>
    </row>
    <row r="2377" spans="1:8" hidden="1" x14ac:dyDescent="0.25">
      <c r="A2377" s="113">
        <v>44807</v>
      </c>
      <c r="B2377" s="21" t="s">
        <v>8043</v>
      </c>
      <c r="C2377" s="13" t="s">
        <v>3011</v>
      </c>
      <c r="D2377" s="766"/>
      <c r="E2377" s="22"/>
      <c r="F2377" s="19">
        <v>22500</v>
      </c>
      <c r="G2377" s="14">
        <f t="shared" si="44"/>
        <v>-22500</v>
      </c>
      <c r="H2377" s="13" t="s">
        <v>1157</v>
      </c>
    </row>
    <row r="2378" spans="1:8" hidden="1" x14ac:dyDescent="0.25">
      <c r="A2378" s="113">
        <v>44811</v>
      </c>
      <c r="B2378" s="21" t="s">
        <v>10151</v>
      </c>
      <c r="C2378" s="13" t="s">
        <v>5681</v>
      </c>
      <c r="D2378" s="766"/>
      <c r="E2378" s="22"/>
      <c r="F2378" s="19">
        <v>131000</v>
      </c>
      <c r="G2378" s="14">
        <f t="shared" si="44"/>
        <v>-131000</v>
      </c>
      <c r="H2378" s="13" t="s">
        <v>3918</v>
      </c>
    </row>
    <row r="2379" spans="1:8" hidden="1" x14ac:dyDescent="0.25">
      <c r="A2379" s="113">
        <v>44809</v>
      </c>
      <c r="B2379" s="21" t="s">
        <v>1400</v>
      </c>
      <c r="C2379" s="13" t="s">
        <v>5681</v>
      </c>
      <c r="D2379" s="766"/>
      <c r="E2379" s="22"/>
      <c r="F2379" s="19">
        <v>150000</v>
      </c>
      <c r="G2379" s="14">
        <f t="shared" si="44"/>
        <v>-150000</v>
      </c>
      <c r="H2379" s="13" t="s">
        <v>8240</v>
      </c>
    </row>
    <row r="2380" spans="1:8" hidden="1" x14ac:dyDescent="0.25">
      <c r="A2380" s="113">
        <v>44809</v>
      </c>
      <c r="B2380" s="21" t="s">
        <v>8043</v>
      </c>
      <c r="C2380" s="13" t="s">
        <v>3011</v>
      </c>
      <c r="D2380" s="766"/>
      <c r="E2380" s="22">
        <v>27000</v>
      </c>
      <c r="F2380" s="19"/>
      <c r="G2380" s="14">
        <f t="shared" si="44"/>
        <v>27000</v>
      </c>
      <c r="H2380" s="13" t="s">
        <v>1157</v>
      </c>
    </row>
    <row r="2381" spans="1:8" hidden="1" x14ac:dyDescent="0.25">
      <c r="A2381" s="113">
        <v>44809</v>
      </c>
      <c r="B2381" s="21" t="s">
        <v>8043</v>
      </c>
      <c r="C2381" s="13" t="s">
        <v>3011</v>
      </c>
      <c r="D2381" s="766"/>
      <c r="E2381" s="22">
        <v>45323</v>
      </c>
      <c r="F2381" s="19"/>
      <c r="G2381" s="14">
        <f t="shared" si="44"/>
        <v>45323</v>
      </c>
      <c r="H2381" s="13"/>
    </row>
    <row r="2382" spans="1:8" hidden="1" x14ac:dyDescent="0.25">
      <c r="A2382" s="113">
        <v>44809</v>
      </c>
      <c r="B2382" s="21" t="s">
        <v>8043</v>
      </c>
      <c r="C2382" s="13" t="s">
        <v>7467</v>
      </c>
      <c r="D2382" s="766" t="s">
        <v>8313</v>
      </c>
      <c r="E2382" s="22">
        <v>59395</v>
      </c>
      <c r="F2382" s="19"/>
      <c r="G2382" s="14">
        <f t="shared" si="44"/>
        <v>59395</v>
      </c>
      <c r="H2382" s="13"/>
    </row>
    <row r="2383" spans="1:8" hidden="1" x14ac:dyDescent="0.25">
      <c r="A2383" s="113">
        <v>44809</v>
      </c>
      <c r="B2383" s="21" t="s">
        <v>8043</v>
      </c>
      <c r="C2383" s="13" t="s">
        <v>7467</v>
      </c>
      <c r="D2383" s="766" t="s">
        <v>8314</v>
      </c>
      <c r="E2383" s="22">
        <v>935180</v>
      </c>
      <c r="F2383" s="19"/>
      <c r="G2383" s="14">
        <f t="shared" si="44"/>
        <v>935180</v>
      </c>
      <c r="H2383" s="13"/>
    </row>
    <row r="2384" spans="1:8" hidden="1" x14ac:dyDescent="0.25">
      <c r="A2384" s="113">
        <v>44809</v>
      </c>
      <c r="B2384" s="21" t="s">
        <v>8043</v>
      </c>
      <c r="C2384" s="13" t="s">
        <v>7467</v>
      </c>
      <c r="D2384" s="766" t="s">
        <v>8315</v>
      </c>
      <c r="E2384" s="22">
        <v>28800</v>
      </c>
      <c r="F2384" s="19"/>
      <c r="G2384" s="14">
        <f t="shared" si="44"/>
        <v>28800</v>
      </c>
      <c r="H2384" s="13"/>
    </row>
    <row r="2385" spans="1:8" hidden="1" x14ac:dyDescent="0.25">
      <c r="A2385" s="113">
        <v>44809</v>
      </c>
      <c r="B2385" s="21" t="s">
        <v>8043</v>
      </c>
      <c r="C2385" s="13" t="s">
        <v>7467</v>
      </c>
      <c r="D2385" s="766" t="s">
        <v>8316</v>
      </c>
      <c r="E2385" s="22">
        <v>421212</v>
      </c>
      <c r="F2385" s="19"/>
      <c r="G2385" s="14">
        <f t="shared" ref="G2385:G2407" si="45">E2385-F2385</f>
        <v>421212</v>
      </c>
      <c r="H2385" s="13"/>
    </row>
    <row r="2386" spans="1:8" hidden="1" x14ac:dyDescent="0.25">
      <c r="A2386" s="113">
        <v>44809</v>
      </c>
      <c r="B2386" s="21" t="s">
        <v>8043</v>
      </c>
      <c r="C2386" s="13" t="s">
        <v>7467</v>
      </c>
      <c r="D2386" s="766" t="s">
        <v>8317</v>
      </c>
      <c r="E2386" s="22">
        <v>371865</v>
      </c>
      <c r="F2386" s="19"/>
      <c r="G2386" s="14">
        <f t="shared" si="45"/>
        <v>371865</v>
      </c>
      <c r="H2386" s="13"/>
    </row>
    <row r="2387" spans="1:8" hidden="1" x14ac:dyDescent="0.25">
      <c r="A2387" s="113">
        <v>44809</v>
      </c>
      <c r="B2387" s="21" t="s">
        <v>7953</v>
      </c>
      <c r="C2387" s="13" t="s">
        <v>7954</v>
      </c>
      <c r="D2387" s="766"/>
      <c r="E2387" s="22"/>
      <c r="F2387" s="19">
        <v>400000</v>
      </c>
      <c r="G2387" s="14">
        <f t="shared" si="45"/>
        <v>-400000</v>
      </c>
      <c r="H2387" s="13" t="s">
        <v>8266</v>
      </c>
    </row>
    <row r="2388" spans="1:8" hidden="1" x14ac:dyDescent="0.25">
      <c r="A2388" s="113">
        <v>44811</v>
      </c>
      <c r="B2388" s="21" t="s">
        <v>8043</v>
      </c>
      <c r="C2388" s="13" t="s">
        <v>8456</v>
      </c>
      <c r="D2388" s="766" t="s">
        <v>8457</v>
      </c>
      <c r="E2388" s="22">
        <v>200000</v>
      </c>
      <c r="F2388" s="19"/>
      <c r="G2388" s="14">
        <f t="shared" si="45"/>
        <v>200000</v>
      </c>
      <c r="H2388" s="13" t="s">
        <v>8520</v>
      </c>
    </row>
    <row r="2389" spans="1:8" hidden="1" x14ac:dyDescent="0.25">
      <c r="A2389" s="113">
        <v>44811</v>
      </c>
      <c r="B2389" s="21" t="s">
        <v>1400</v>
      </c>
      <c r="C2389" s="13" t="s">
        <v>7242</v>
      </c>
      <c r="D2389" s="766" t="s">
        <v>8366</v>
      </c>
      <c r="E2389" s="22">
        <v>854151</v>
      </c>
      <c r="F2389" s="19"/>
      <c r="G2389" s="14">
        <f t="shared" si="45"/>
        <v>854151</v>
      </c>
      <c r="H2389" s="13"/>
    </row>
    <row r="2390" spans="1:8" hidden="1" x14ac:dyDescent="0.25">
      <c r="A2390" s="113">
        <v>44816</v>
      </c>
      <c r="B2390" s="21" t="s">
        <v>6511</v>
      </c>
      <c r="C2390" s="13" t="s">
        <v>3011</v>
      </c>
      <c r="D2390" s="766"/>
      <c r="E2390" s="22"/>
      <c r="F2390" s="19">
        <v>4661</v>
      </c>
      <c r="G2390" s="14">
        <f t="shared" si="45"/>
        <v>-4661</v>
      </c>
      <c r="H2390" s="13" t="s">
        <v>3918</v>
      </c>
    </row>
    <row r="2391" spans="1:8" hidden="1" x14ac:dyDescent="0.25">
      <c r="A2391" s="113">
        <v>44816</v>
      </c>
      <c r="B2391" s="21" t="s">
        <v>8043</v>
      </c>
      <c r="C2391" s="13" t="s">
        <v>7467</v>
      </c>
      <c r="D2391" s="766" t="s">
        <v>8403</v>
      </c>
      <c r="E2391" s="22">
        <v>20800</v>
      </c>
      <c r="F2391" s="19"/>
      <c r="G2391" s="14">
        <f t="shared" si="45"/>
        <v>20800</v>
      </c>
      <c r="H2391" s="13"/>
    </row>
    <row r="2392" spans="1:8" hidden="1" x14ac:dyDescent="0.25">
      <c r="A2392" s="113">
        <v>44818</v>
      </c>
      <c r="B2392" s="21" t="s">
        <v>8043</v>
      </c>
      <c r="C2392" s="13" t="s">
        <v>180</v>
      </c>
      <c r="D2392" s="766" t="s">
        <v>8367</v>
      </c>
      <c r="E2392" s="22">
        <v>100800</v>
      </c>
      <c r="F2392" s="19"/>
      <c r="G2392" s="14">
        <f t="shared" si="45"/>
        <v>100800</v>
      </c>
      <c r="H2392" s="13"/>
    </row>
    <row r="2393" spans="1:8" hidden="1" x14ac:dyDescent="0.25">
      <c r="A2393" s="113">
        <v>44818</v>
      </c>
      <c r="B2393" s="21" t="s">
        <v>8043</v>
      </c>
      <c r="C2393" s="13" t="s">
        <v>7467</v>
      </c>
      <c r="D2393" s="766" t="s">
        <v>8318</v>
      </c>
      <c r="E2393" s="22">
        <v>274016</v>
      </c>
      <c r="F2393" s="19"/>
      <c r="G2393" s="14">
        <f t="shared" si="45"/>
        <v>274016</v>
      </c>
      <c r="H2393" s="13"/>
    </row>
    <row r="2394" spans="1:8" hidden="1" x14ac:dyDescent="0.25">
      <c r="A2394" s="113">
        <v>44819</v>
      </c>
      <c r="B2394" s="21" t="s">
        <v>7953</v>
      </c>
      <c r="C2394" s="13" t="s">
        <v>7467</v>
      </c>
      <c r="D2394" s="766" t="s">
        <v>8319</v>
      </c>
      <c r="E2394" s="22">
        <v>111043</v>
      </c>
      <c r="F2394" s="19"/>
      <c r="G2394" s="14">
        <f t="shared" si="45"/>
        <v>111043</v>
      </c>
      <c r="H2394" s="13"/>
    </row>
    <row r="2395" spans="1:8" hidden="1" x14ac:dyDescent="0.25">
      <c r="A2395" s="113">
        <v>44819</v>
      </c>
      <c r="B2395" s="21" t="s">
        <v>7921</v>
      </c>
      <c r="C2395" s="13" t="s">
        <v>8394</v>
      </c>
      <c r="D2395" s="766" t="s">
        <v>8395</v>
      </c>
      <c r="E2395" s="22">
        <v>455186</v>
      </c>
      <c r="F2395" s="19"/>
      <c r="G2395" s="14">
        <f t="shared" si="45"/>
        <v>455186</v>
      </c>
      <c r="H2395" s="13"/>
    </row>
    <row r="2396" spans="1:8" hidden="1" x14ac:dyDescent="0.25">
      <c r="A2396" s="113">
        <v>44819</v>
      </c>
      <c r="B2396" s="21" t="s">
        <v>8043</v>
      </c>
      <c r="C2396" s="13" t="s">
        <v>8394</v>
      </c>
      <c r="D2396" s="766" t="s">
        <v>8396</v>
      </c>
      <c r="E2396" s="22">
        <v>47092</v>
      </c>
      <c r="F2396" s="19"/>
      <c r="G2396" s="14">
        <f t="shared" si="45"/>
        <v>47092</v>
      </c>
      <c r="H2396" s="13"/>
    </row>
    <row r="2397" spans="1:8" hidden="1" x14ac:dyDescent="0.25">
      <c r="A2397" s="113">
        <v>44820</v>
      </c>
      <c r="B2397" s="21" t="s">
        <v>8077</v>
      </c>
      <c r="C2397" s="13" t="s">
        <v>166</v>
      </c>
      <c r="D2397" s="766" t="s">
        <v>8364</v>
      </c>
      <c r="E2397" s="22">
        <v>31200</v>
      </c>
      <c r="F2397" s="19"/>
      <c r="G2397" s="14">
        <f t="shared" si="45"/>
        <v>31200</v>
      </c>
      <c r="H2397" s="13"/>
    </row>
    <row r="2398" spans="1:8" hidden="1" x14ac:dyDescent="0.25">
      <c r="A2398" s="113">
        <v>44820</v>
      </c>
      <c r="B2398" s="21" t="s">
        <v>7921</v>
      </c>
      <c r="C2398" s="13" t="s">
        <v>180</v>
      </c>
      <c r="D2398" s="766" t="s">
        <v>8368</v>
      </c>
      <c r="E2398" s="22">
        <v>59880</v>
      </c>
      <c r="F2398" s="19"/>
      <c r="G2398" s="14">
        <f t="shared" si="45"/>
        <v>59880</v>
      </c>
      <c r="H2398" s="13"/>
    </row>
    <row r="2399" spans="1:8" hidden="1" x14ac:dyDescent="0.25">
      <c r="A2399" s="113">
        <v>44823</v>
      </c>
      <c r="B2399" s="21" t="s">
        <v>2933</v>
      </c>
      <c r="C2399" s="13" t="s">
        <v>6767</v>
      </c>
      <c r="D2399" s="766" t="s">
        <v>8401</v>
      </c>
      <c r="E2399" s="22">
        <v>76350</v>
      </c>
      <c r="F2399" s="19"/>
      <c r="G2399" s="14">
        <f t="shared" si="45"/>
        <v>76350</v>
      </c>
      <c r="H2399" s="13"/>
    </row>
    <row r="2400" spans="1:8" hidden="1" x14ac:dyDescent="0.25">
      <c r="A2400" s="113">
        <v>44827</v>
      </c>
      <c r="B2400" s="21" t="s">
        <v>8043</v>
      </c>
      <c r="C2400" s="13" t="s">
        <v>7467</v>
      </c>
      <c r="D2400" s="766" t="s">
        <v>8453</v>
      </c>
      <c r="E2400" s="22">
        <v>41600</v>
      </c>
      <c r="F2400" s="19"/>
      <c r="G2400" s="14">
        <f t="shared" si="45"/>
        <v>41600</v>
      </c>
      <c r="H2400" s="13"/>
    </row>
    <row r="2401" spans="1:8" hidden="1" x14ac:dyDescent="0.25">
      <c r="A2401" s="113">
        <v>44827</v>
      </c>
      <c r="B2401" s="21" t="s">
        <v>8043</v>
      </c>
      <c r="C2401" s="13" t="s">
        <v>7467</v>
      </c>
      <c r="D2401" s="766" t="s">
        <v>8454</v>
      </c>
      <c r="E2401" s="22">
        <v>255657</v>
      </c>
      <c r="F2401" s="19"/>
      <c r="G2401" s="14">
        <f t="shared" si="45"/>
        <v>255657</v>
      </c>
      <c r="H2401" s="13"/>
    </row>
    <row r="2402" spans="1:8" hidden="1" x14ac:dyDescent="0.25">
      <c r="A2402" s="113">
        <v>44827</v>
      </c>
      <c r="B2402" s="21" t="s">
        <v>8077</v>
      </c>
      <c r="C2402" s="13" t="s">
        <v>162</v>
      </c>
      <c r="D2402" s="766" t="s">
        <v>8386</v>
      </c>
      <c r="E2402" s="22">
        <v>17510</v>
      </c>
      <c r="F2402" s="19"/>
      <c r="G2402" s="14">
        <f t="shared" si="45"/>
        <v>17510</v>
      </c>
      <c r="H2402" s="13" t="s">
        <v>8388</v>
      </c>
    </row>
    <row r="2403" spans="1:8" hidden="1" x14ac:dyDescent="0.25">
      <c r="A2403" s="113">
        <v>44828</v>
      </c>
      <c r="B2403" s="21" t="s">
        <v>3946</v>
      </c>
      <c r="C2403" s="13" t="s">
        <v>438</v>
      </c>
      <c r="D2403" s="766" t="s">
        <v>8365</v>
      </c>
      <c r="E2403" s="22">
        <v>68000</v>
      </c>
      <c r="F2403" s="19"/>
      <c r="G2403" s="14">
        <f t="shared" si="45"/>
        <v>68000</v>
      </c>
      <c r="H2403" s="13"/>
    </row>
    <row r="2404" spans="1:8" ht="15.75" hidden="1" customHeight="1" x14ac:dyDescent="0.25">
      <c r="A2404" s="113">
        <v>44831</v>
      </c>
      <c r="B2404" s="21" t="s">
        <v>7921</v>
      </c>
      <c r="C2404" s="13" t="s">
        <v>7242</v>
      </c>
      <c r="D2404" s="766"/>
      <c r="E2404" s="22"/>
      <c r="F2404" s="19">
        <v>109040</v>
      </c>
      <c r="G2404" s="14">
        <f t="shared" si="45"/>
        <v>-109040</v>
      </c>
      <c r="H2404" s="756" t="s">
        <v>8370</v>
      </c>
    </row>
    <row r="2405" spans="1:8" hidden="1" x14ac:dyDescent="0.25">
      <c r="A2405" s="113">
        <v>44831</v>
      </c>
      <c r="B2405" s="21" t="s">
        <v>8043</v>
      </c>
      <c r="C2405" s="13" t="s">
        <v>7242</v>
      </c>
      <c r="D2405" s="766"/>
      <c r="E2405" s="22"/>
      <c r="F2405" s="19">
        <v>390960</v>
      </c>
      <c r="G2405" s="14">
        <f t="shared" si="45"/>
        <v>-390960</v>
      </c>
      <c r="H2405" s="756"/>
    </row>
    <row r="2406" spans="1:8" hidden="1" x14ac:dyDescent="0.25">
      <c r="A2406" s="113">
        <v>44833</v>
      </c>
      <c r="B2406" s="21" t="s">
        <v>8043</v>
      </c>
      <c r="C2406" s="13" t="s">
        <v>7467</v>
      </c>
      <c r="D2406" s="766" t="s">
        <v>8455</v>
      </c>
      <c r="E2406" s="22">
        <v>232416</v>
      </c>
      <c r="F2406" s="19"/>
      <c r="G2406" s="14">
        <f t="shared" si="45"/>
        <v>232416</v>
      </c>
      <c r="H2406" s="757"/>
    </row>
    <row r="2407" spans="1:8" hidden="1" x14ac:dyDescent="0.25">
      <c r="A2407" s="113">
        <v>44835</v>
      </c>
      <c r="B2407" s="21" t="s">
        <v>7921</v>
      </c>
      <c r="C2407" s="13" t="s">
        <v>7467</v>
      </c>
      <c r="D2407" s="766" t="s">
        <v>8404</v>
      </c>
      <c r="E2407" s="22">
        <v>651281</v>
      </c>
      <c r="F2407" s="19"/>
      <c r="G2407" s="14">
        <f t="shared" si="45"/>
        <v>651281</v>
      </c>
      <c r="H2407" s="13"/>
    </row>
    <row r="2408" spans="1:8" hidden="1" x14ac:dyDescent="0.25">
      <c r="A2408" s="113">
        <v>44835</v>
      </c>
      <c r="B2408" s="21" t="s">
        <v>7921</v>
      </c>
      <c r="C2408" s="13" t="s">
        <v>438</v>
      </c>
      <c r="D2408" s="766" t="s">
        <v>8405</v>
      </c>
      <c r="E2408" s="22">
        <v>42000</v>
      </c>
      <c r="F2408" s="19"/>
      <c r="G2408" s="14">
        <f t="shared" ref="G2408:G2430" si="46">E2408-F2408</f>
        <v>42000</v>
      </c>
      <c r="H2408" s="13"/>
    </row>
    <row r="2409" spans="1:8" hidden="1" x14ac:dyDescent="0.25">
      <c r="A2409" s="113">
        <v>44837</v>
      </c>
      <c r="B2409" s="21" t="s">
        <v>8077</v>
      </c>
      <c r="C2409" s="13" t="s">
        <v>8394</v>
      </c>
      <c r="D2409" s="766" t="s">
        <v>7683</v>
      </c>
      <c r="E2409" s="22">
        <v>9067</v>
      </c>
      <c r="F2409" s="19"/>
      <c r="G2409" s="14">
        <f t="shared" si="46"/>
        <v>9067</v>
      </c>
      <c r="H2409" s="13"/>
    </row>
    <row r="2410" spans="1:8" hidden="1" x14ac:dyDescent="0.25">
      <c r="A2410" s="113">
        <v>44837</v>
      </c>
      <c r="B2410" s="21" t="s">
        <v>8043</v>
      </c>
      <c r="C2410" s="13" t="s">
        <v>8394</v>
      </c>
      <c r="D2410" s="766" t="s">
        <v>8104</v>
      </c>
      <c r="E2410" s="22">
        <v>154641</v>
      </c>
      <c r="F2410" s="19"/>
      <c r="G2410" s="14">
        <f t="shared" si="46"/>
        <v>154641</v>
      </c>
      <c r="H2410" s="13"/>
    </row>
    <row r="2411" spans="1:8" hidden="1" x14ac:dyDescent="0.25">
      <c r="A2411" s="113">
        <v>44837</v>
      </c>
      <c r="B2411" s="21" t="s">
        <v>7921</v>
      </c>
      <c r="C2411" s="13" t="s">
        <v>8394</v>
      </c>
      <c r="D2411" s="766" t="s">
        <v>8397</v>
      </c>
      <c r="E2411" s="22">
        <v>118082</v>
      </c>
      <c r="F2411" s="19"/>
      <c r="G2411" s="14">
        <f t="shared" si="46"/>
        <v>118082</v>
      </c>
      <c r="H2411" s="13"/>
    </row>
    <row r="2412" spans="1:8" s="731" customFormat="1" ht="31.5" hidden="1" x14ac:dyDescent="0.25">
      <c r="A2412" s="113">
        <v>44837</v>
      </c>
      <c r="B2412" s="743" t="s">
        <v>7921</v>
      </c>
      <c r="C2412" s="750" t="s">
        <v>8394</v>
      </c>
      <c r="D2412" s="779"/>
      <c r="E2412" s="751"/>
      <c r="F2412" s="752">
        <v>343867</v>
      </c>
      <c r="G2412" s="753">
        <f t="shared" si="46"/>
        <v>-343867</v>
      </c>
      <c r="H2412" s="756" t="s">
        <v>8398</v>
      </c>
    </row>
    <row r="2413" spans="1:8" hidden="1" x14ac:dyDescent="0.25">
      <c r="A2413" s="113">
        <v>44837</v>
      </c>
      <c r="B2413" s="21" t="s">
        <v>8043</v>
      </c>
      <c r="C2413" s="750" t="s">
        <v>8394</v>
      </c>
      <c r="D2413" s="766"/>
      <c r="E2413" s="22"/>
      <c r="F2413" s="19">
        <v>167000</v>
      </c>
      <c r="G2413" s="753">
        <f t="shared" si="46"/>
        <v>-167000</v>
      </c>
      <c r="H2413" s="13" t="s">
        <v>8399</v>
      </c>
    </row>
    <row r="2414" spans="1:8" hidden="1" x14ac:dyDescent="0.25">
      <c r="A2414" s="113">
        <v>44838</v>
      </c>
      <c r="B2414" s="21" t="s">
        <v>7921</v>
      </c>
      <c r="C2414" s="13" t="s">
        <v>169</v>
      </c>
      <c r="D2414" s="766" t="s">
        <v>8412</v>
      </c>
      <c r="E2414" s="22">
        <v>2400</v>
      </c>
      <c r="F2414" s="19"/>
      <c r="G2414" s="753">
        <f t="shared" si="46"/>
        <v>2400</v>
      </c>
      <c r="H2414" s="13" t="s">
        <v>8413</v>
      </c>
    </row>
    <row r="2415" spans="1:8" hidden="1"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hidden="1" x14ac:dyDescent="0.25">
      <c r="A2417" s="113">
        <v>44841</v>
      </c>
      <c r="B2417" s="21" t="s">
        <v>8043</v>
      </c>
      <c r="C2417" s="13" t="s">
        <v>8456</v>
      </c>
      <c r="D2417" s="766" t="s">
        <v>8458</v>
      </c>
      <c r="E2417" s="22">
        <v>120000</v>
      </c>
      <c r="F2417" s="19"/>
      <c r="G2417" s="753">
        <f t="shared" si="46"/>
        <v>120000</v>
      </c>
      <c r="H2417" s="13" t="s">
        <v>8459</v>
      </c>
    </row>
    <row r="2418" spans="1:8" hidden="1" x14ac:dyDescent="0.25">
      <c r="A2418" s="113">
        <v>44845</v>
      </c>
      <c r="B2418" s="21" t="s">
        <v>8339</v>
      </c>
      <c r="C2418" s="13" t="s">
        <v>2196</v>
      </c>
      <c r="D2418" s="766" t="s">
        <v>8471</v>
      </c>
      <c r="E2418" s="22">
        <v>150728</v>
      </c>
      <c r="F2418" s="19"/>
      <c r="G2418" s="753">
        <f t="shared" si="46"/>
        <v>150728</v>
      </c>
      <c r="H2418" s="13" t="s">
        <v>8472</v>
      </c>
    </row>
    <row r="2419" spans="1:8" hidden="1" x14ac:dyDescent="0.25">
      <c r="A2419" s="113">
        <v>44846</v>
      </c>
      <c r="B2419" s="21" t="s">
        <v>8043</v>
      </c>
      <c r="C2419" s="13" t="s">
        <v>8456</v>
      </c>
      <c r="D2419" s="766" t="s">
        <v>8469</v>
      </c>
      <c r="E2419" s="22">
        <v>162000</v>
      </c>
      <c r="F2419" s="19"/>
      <c r="G2419" s="753">
        <f t="shared" si="46"/>
        <v>162000</v>
      </c>
      <c r="H2419" s="13" t="s">
        <v>8470</v>
      </c>
    </row>
    <row r="2420" spans="1:8" hidden="1" x14ac:dyDescent="0.25">
      <c r="A2420" s="113">
        <v>44847</v>
      </c>
      <c r="B2420" s="21" t="s">
        <v>8339</v>
      </c>
      <c r="C2420" s="13" t="s">
        <v>7242</v>
      </c>
      <c r="D2420" s="766"/>
      <c r="E2420" s="22"/>
      <c r="F2420" s="19">
        <v>300000</v>
      </c>
      <c r="G2420" s="753">
        <f t="shared" si="46"/>
        <v>-300000</v>
      </c>
      <c r="H2420" s="13" t="s">
        <v>8480</v>
      </c>
    </row>
    <row r="2421" spans="1:8" hidden="1" x14ac:dyDescent="0.25">
      <c r="A2421" s="113">
        <v>44848</v>
      </c>
      <c r="B2421" s="21" t="s">
        <v>8043</v>
      </c>
      <c r="C2421" s="13" t="s">
        <v>161</v>
      </c>
      <c r="D2421" s="766"/>
      <c r="E2421" s="22"/>
      <c r="F2421" s="19">
        <v>52499</v>
      </c>
      <c r="G2421" s="753">
        <f t="shared" si="46"/>
        <v>-52499</v>
      </c>
      <c r="H2421" s="13" t="s">
        <v>8477</v>
      </c>
    </row>
    <row r="2422" spans="1:8" hidden="1"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hidden="1" x14ac:dyDescent="0.25">
      <c r="A2424" s="113">
        <v>44849</v>
      </c>
      <c r="B2424" s="21" t="s">
        <v>7921</v>
      </c>
      <c r="C2424" s="13" t="s">
        <v>169</v>
      </c>
      <c r="D2424" s="766" t="s">
        <v>8478</v>
      </c>
      <c r="E2424" s="22">
        <v>30588</v>
      </c>
      <c r="F2424" s="19"/>
      <c r="G2424" s="753">
        <f t="shared" si="46"/>
        <v>30588</v>
      </c>
      <c r="H2424" s="13" t="s">
        <v>8479</v>
      </c>
    </row>
    <row r="2425" spans="1:8" hidden="1"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hidden="1" x14ac:dyDescent="0.25">
      <c r="A2427" s="113">
        <v>44852</v>
      </c>
      <c r="B2427" s="21" t="s">
        <v>8043</v>
      </c>
      <c r="C2427" s="13" t="s">
        <v>7467</v>
      </c>
      <c r="D2427" s="766" t="s">
        <v>8546</v>
      </c>
      <c r="E2427" s="22">
        <v>85219</v>
      </c>
      <c r="F2427" s="19"/>
      <c r="G2427" s="753">
        <f t="shared" si="46"/>
        <v>85219</v>
      </c>
      <c r="H2427" s="13"/>
    </row>
    <row r="2428" spans="1:8" hidden="1" x14ac:dyDescent="0.25">
      <c r="A2428" s="113">
        <v>44854</v>
      </c>
      <c r="B2428" s="21" t="s">
        <v>8043</v>
      </c>
      <c r="C2428" s="13" t="s">
        <v>7467</v>
      </c>
      <c r="D2428" s="766"/>
      <c r="E2428" s="22"/>
      <c r="F2428" s="19">
        <v>300000</v>
      </c>
      <c r="G2428" s="753">
        <f t="shared" si="46"/>
        <v>-300000</v>
      </c>
      <c r="H2428" s="13" t="s">
        <v>8509</v>
      </c>
    </row>
    <row r="2429" spans="1:8" hidden="1" x14ac:dyDescent="0.25">
      <c r="A2429" s="113">
        <v>44854</v>
      </c>
      <c r="B2429" s="21" t="s">
        <v>8043</v>
      </c>
      <c r="C2429" s="13" t="s">
        <v>7467</v>
      </c>
      <c r="D2429" s="766"/>
      <c r="E2429" s="22"/>
      <c r="F2429" s="19">
        <v>460000</v>
      </c>
      <c r="G2429" s="753">
        <f t="shared" si="46"/>
        <v>-460000</v>
      </c>
      <c r="H2429" s="13" t="s">
        <v>8510</v>
      </c>
    </row>
    <row r="2430" spans="1:8" hidden="1" x14ac:dyDescent="0.25">
      <c r="A2430" s="113">
        <v>44854</v>
      </c>
      <c r="B2430" s="21" t="s">
        <v>8043</v>
      </c>
      <c r="C2430" s="13" t="s">
        <v>8456</v>
      </c>
      <c r="D2430" s="766"/>
      <c r="E2430" s="22"/>
      <c r="F2430" s="19">
        <v>200000</v>
      </c>
      <c r="G2430" s="14">
        <f t="shared" si="46"/>
        <v>-200000</v>
      </c>
      <c r="H2430" s="13" t="s">
        <v>8511</v>
      </c>
    </row>
    <row r="2431" spans="1:8" hidden="1" x14ac:dyDescent="0.25">
      <c r="A2431" s="113">
        <v>44854</v>
      </c>
      <c r="B2431" s="21" t="s">
        <v>8043</v>
      </c>
      <c r="C2431" s="13" t="s">
        <v>8394</v>
      </c>
      <c r="D2431" s="766" t="s">
        <v>7684</v>
      </c>
      <c r="E2431" s="22">
        <v>77950</v>
      </c>
      <c r="F2431" s="19"/>
      <c r="G2431" s="14">
        <f t="shared" ref="G2431:G2479" si="47">E2431-F2431</f>
        <v>77950</v>
      </c>
      <c r="H2431" s="13"/>
    </row>
    <row r="2432" spans="1:8" hidden="1" x14ac:dyDescent="0.25">
      <c r="A2432" s="113">
        <v>44854</v>
      </c>
      <c r="B2432" s="21" t="s">
        <v>7921</v>
      </c>
      <c r="C2432" s="13" t="s">
        <v>8394</v>
      </c>
      <c r="D2432" s="766" t="s">
        <v>8525</v>
      </c>
      <c r="E2432" s="22">
        <v>113397</v>
      </c>
      <c r="F2432" s="19"/>
      <c r="G2432" s="14">
        <f t="shared" si="47"/>
        <v>113397</v>
      </c>
      <c r="H2432" s="13"/>
    </row>
    <row r="2433" spans="1:8" hidden="1" x14ac:dyDescent="0.25">
      <c r="A2433" s="113">
        <v>44854</v>
      </c>
      <c r="B2433" s="21" t="s">
        <v>7921</v>
      </c>
      <c r="C2433" s="13" t="s">
        <v>169</v>
      </c>
      <c r="D2433" s="766" t="s">
        <v>8526</v>
      </c>
      <c r="E2433" s="22">
        <v>4000</v>
      </c>
      <c r="F2433" s="19"/>
      <c r="G2433" s="753">
        <f t="shared" si="47"/>
        <v>4000</v>
      </c>
      <c r="H2433" s="13" t="s">
        <v>8527</v>
      </c>
    </row>
    <row r="2434" spans="1:8" hidden="1"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hidden="1" x14ac:dyDescent="0.25">
      <c r="A2436" s="113">
        <v>44859</v>
      </c>
      <c r="B2436" s="21" t="s">
        <v>7921</v>
      </c>
      <c r="C2436" s="13" t="s">
        <v>8394</v>
      </c>
      <c r="D2436" s="766"/>
      <c r="E2436" s="22"/>
      <c r="F2436" s="19">
        <v>200000</v>
      </c>
      <c r="G2436" s="14">
        <f t="shared" si="47"/>
        <v>-200000</v>
      </c>
      <c r="H2436" s="13" t="s">
        <v>8538</v>
      </c>
    </row>
    <row r="2437" spans="1:8" hidden="1" x14ac:dyDescent="0.25">
      <c r="A2437" s="113">
        <v>44859</v>
      </c>
      <c r="B2437" s="21" t="s">
        <v>7921</v>
      </c>
      <c r="C2437" s="13" t="s">
        <v>162</v>
      </c>
      <c r="D2437" s="766" t="s">
        <v>8556</v>
      </c>
      <c r="E2437" s="22">
        <v>27990</v>
      </c>
      <c r="F2437" s="19"/>
      <c r="G2437" s="14">
        <f t="shared" si="47"/>
        <v>27990</v>
      </c>
      <c r="H2437" s="13" t="s">
        <v>8557</v>
      </c>
    </row>
    <row r="2438" spans="1:8" hidden="1" x14ac:dyDescent="0.25">
      <c r="A2438" s="113">
        <v>44859</v>
      </c>
      <c r="B2438" s="21" t="s">
        <v>7921</v>
      </c>
      <c r="C2438" s="13" t="s">
        <v>166</v>
      </c>
      <c r="D2438" s="766"/>
      <c r="E2438" s="22"/>
      <c r="F2438" s="19">
        <v>147140</v>
      </c>
      <c r="G2438" s="14">
        <f t="shared" si="47"/>
        <v>-147140</v>
      </c>
      <c r="H2438" s="1218" t="s">
        <v>8541</v>
      </c>
    </row>
    <row r="2439" spans="1:8" hidden="1" x14ac:dyDescent="0.25">
      <c r="A2439" s="113">
        <v>44859</v>
      </c>
      <c r="B2439" s="21" t="s">
        <v>8077</v>
      </c>
      <c r="C2439" s="13" t="s">
        <v>166</v>
      </c>
      <c r="D2439" s="766"/>
      <c r="E2439" s="22"/>
      <c r="F2439" s="19">
        <v>31200</v>
      </c>
      <c r="G2439" s="14">
        <f t="shared" si="47"/>
        <v>-31200</v>
      </c>
      <c r="H2439" s="1218"/>
    </row>
    <row r="2440" spans="1:8" hidden="1" x14ac:dyDescent="0.25">
      <c r="A2440" s="113">
        <v>44859</v>
      </c>
      <c r="B2440" s="21" t="s">
        <v>8559</v>
      </c>
      <c r="C2440" s="13" t="s">
        <v>166</v>
      </c>
      <c r="D2440" s="766"/>
      <c r="E2440" s="22"/>
      <c r="F2440" s="19">
        <v>109718</v>
      </c>
      <c r="G2440" s="14">
        <f t="shared" si="47"/>
        <v>-109718</v>
      </c>
      <c r="H2440" s="1218"/>
    </row>
    <row r="2441" spans="1:8" hidden="1" x14ac:dyDescent="0.25">
      <c r="A2441" s="113">
        <v>44860</v>
      </c>
      <c r="B2441" s="21" t="s">
        <v>6505</v>
      </c>
      <c r="C2441" s="13" t="s">
        <v>2196</v>
      </c>
      <c r="D2441" s="766" t="s">
        <v>8584</v>
      </c>
      <c r="E2441" s="22">
        <v>23920</v>
      </c>
      <c r="F2441" s="19"/>
      <c r="G2441" s="14">
        <f t="shared" si="47"/>
        <v>23920</v>
      </c>
      <c r="H2441" s="745"/>
    </row>
    <row r="2442" spans="1:8" hidden="1" x14ac:dyDescent="0.25">
      <c r="A2442" s="113">
        <v>44860</v>
      </c>
      <c r="B2442" s="21" t="s">
        <v>1400</v>
      </c>
      <c r="C2442" s="13" t="s">
        <v>2196</v>
      </c>
      <c r="D2442" s="766"/>
      <c r="E2442" s="22"/>
      <c r="F2442" s="19"/>
      <c r="G2442" s="14">
        <f t="shared" si="47"/>
        <v>0</v>
      </c>
      <c r="H2442" s="13"/>
    </row>
    <row r="2443" spans="1:8" hidden="1" x14ac:dyDescent="0.25">
      <c r="A2443" s="113">
        <v>44860</v>
      </c>
      <c r="B2443" s="21" t="s">
        <v>8339</v>
      </c>
      <c r="C2443" s="13" t="s">
        <v>2196</v>
      </c>
      <c r="D2443" s="766"/>
      <c r="E2443" s="22"/>
      <c r="F2443" s="19">
        <v>728</v>
      </c>
      <c r="G2443" s="14">
        <f t="shared" si="47"/>
        <v>-728</v>
      </c>
      <c r="H2443" s="13" t="s">
        <v>7876</v>
      </c>
    </row>
    <row r="2444" spans="1:8" hidden="1" x14ac:dyDescent="0.25">
      <c r="A2444" s="113">
        <v>44860</v>
      </c>
      <c r="B2444" s="21" t="s">
        <v>8339</v>
      </c>
      <c r="C2444" s="13" t="s">
        <v>2196</v>
      </c>
      <c r="D2444" s="766"/>
      <c r="E2444" s="22"/>
      <c r="F2444" s="19">
        <v>150000</v>
      </c>
      <c r="G2444" s="14">
        <f t="shared" si="47"/>
        <v>-150000</v>
      </c>
      <c r="H2444" s="1235" t="s">
        <v>8554</v>
      </c>
    </row>
    <row r="2445" spans="1:8" hidden="1" x14ac:dyDescent="0.25">
      <c r="A2445" s="113">
        <v>44860</v>
      </c>
      <c r="B2445" s="21" t="s">
        <v>6505</v>
      </c>
      <c r="C2445" s="13" t="s">
        <v>2196</v>
      </c>
      <c r="D2445" s="766"/>
      <c r="E2445" s="22"/>
      <c r="F2445" s="19">
        <v>23920</v>
      </c>
      <c r="G2445" s="14">
        <f t="shared" si="47"/>
        <v>-23920</v>
      </c>
      <c r="H2445" s="1235"/>
    </row>
    <row r="2446" spans="1:8" hidden="1" x14ac:dyDescent="0.25">
      <c r="A2446" s="113">
        <v>44860</v>
      </c>
      <c r="B2446" s="21" t="s">
        <v>8559</v>
      </c>
      <c r="C2446" s="13" t="s">
        <v>2196</v>
      </c>
      <c r="D2446" s="766"/>
      <c r="E2446" s="22"/>
      <c r="F2446" s="19">
        <v>11080</v>
      </c>
      <c r="G2446" s="14">
        <f t="shared" si="47"/>
        <v>-11080</v>
      </c>
      <c r="H2446" s="1235"/>
    </row>
    <row r="2447" spans="1:8" hidden="1" x14ac:dyDescent="0.25">
      <c r="A2447" s="113">
        <v>44860</v>
      </c>
      <c r="B2447" s="21" t="s">
        <v>8559</v>
      </c>
      <c r="C2447" s="13" t="s">
        <v>166</v>
      </c>
      <c r="D2447" s="766" t="s">
        <v>8580</v>
      </c>
      <c r="E2447" s="22">
        <v>125000</v>
      </c>
      <c r="F2447" s="19"/>
      <c r="G2447" s="14">
        <f t="shared" si="47"/>
        <v>125000</v>
      </c>
      <c r="H2447" s="757" t="s">
        <v>8582</v>
      </c>
    </row>
    <row r="2448" spans="1:8" hidden="1" x14ac:dyDescent="0.25">
      <c r="A2448" s="113">
        <v>44860</v>
      </c>
      <c r="B2448" s="21" t="s">
        <v>7921</v>
      </c>
      <c r="C2448" s="13" t="s">
        <v>8456</v>
      </c>
      <c r="D2448" s="766" t="s">
        <v>8741</v>
      </c>
      <c r="E2448" s="22">
        <v>42000</v>
      </c>
      <c r="F2448" s="19"/>
      <c r="G2448" s="14">
        <f t="shared" si="47"/>
        <v>42000</v>
      </c>
      <c r="H2448" s="757" t="s">
        <v>8742</v>
      </c>
    </row>
    <row r="2449" spans="1:8" hidden="1" x14ac:dyDescent="0.25">
      <c r="A2449" s="113">
        <v>44862</v>
      </c>
      <c r="B2449" s="21" t="s">
        <v>7921</v>
      </c>
      <c r="C2449" s="13" t="s">
        <v>166</v>
      </c>
      <c r="D2449" s="766" t="s">
        <v>8581</v>
      </c>
      <c r="E2449" s="22">
        <v>25000</v>
      </c>
      <c r="F2449" s="19"/>
      <c r="G2449" s="14">
        <f t="shared" si="47"/>
        <v>25000</v>
      </c>
      <c r="H2449" s="757" t="s">
        <v>8583</v>
      </c>
    </row>
    <row r="2450" spans="1:8" hidden="1" x14ac:dyDescent="0.25">
      <c r="A2450" s="113">
        <v>44861</v>
      </c>
      <c r="B2450" s="21" t="s">
        <v>7953</v>
      </c>
      <c r="C2450" s="13" t="s">
        <v>7954</v>
      </c>
      <c r="D2450" s="766"/>
      <c r="E2450" s="22"/>
      <c r="F2450" s="19">
        <v>495000</v>
      </c>
      <c r="G2450" s="14">
        <f t="shared" si="47"/>
        <v>-495000</v>
      </c>
      <c r="H2450" s="13" t="s">
        <v>8550</v>
      </c>
    </row>
    <row r="2451" spans="1:8" hidden="1" x14ac:dyDescent="0.25">
      <c r="A2451" s="113">
        <v>44861</v>
      </c>
      <c r="B2451" s="21" t="s">
        <v>8043</v>
      </c>
      <c r="C2451" s="13" t="s">
        <v>3011</v>
      </c>
      <c r="D2451" s="766"/>
      <c r="E2451" s="22"/>
      <c r="F2451" s="19">
        <v>150000</v>
      </c>
      <c r="G2451" s="14">
        <f t="shared" si="47"/>
        <v>-150000</v>
      </c>
      <c r="H2451" s="13" t="s">
        <v>8553</v>
      </c>
    </row>
    <row r="2452" spans="1:8" hidden="1" x14ac:dyDescent="0.25">
      <c r="A2452" s="113">
        <v>44862</v>
      </c>
      <c r="B2452" s="21" t="s">
        <v>8339</v>
      </c>
      <c r="C2452" s="13" t="s">
        <v>7242</v>
      </c>
      <c r="D2452" s="766"/>
      <c r="E2452" s="22"/>
      <c r="F2452" s="19">
        <v>192000</v>
      </c>
      <c r="G2452" s="14">
        <f t="shared" si="47"/>
        <v>-192000</v>
      </c>
      <c r="H2452" s="13" t="s">
        <v>8555</v>
      </c>
    </row>
    <row r="2453" spans="1:8" hidden="1" x14ac:dyDescent="0.25">
      <c r="A2453" s="113">
        <v>44863</v>
      </c>
      <c r="B2453" s="21" t="s">
        <v>8532</v>
      </c>
      <c r="C2453" s="13" t="s">
        <v>166</v>
      </c>
      <c r="D2453" s="766" t="s">
        <v>8654</v>
      </c>
      <c r="E2453" s="22">
        <v>24000</v>
      </c>
      <c r="F2453" s="19"/>
      <c r="G2453" s="14">
        <f t="shared" si="47"/>
        <v>24000</v>
      </c>
      <c r="H2453" s="13" t="s">
        <v>8653</v>
      </c>
    </row>
    <row r="2454" spans="1:8" hidden="1" x14ac:dyDescent="0.25">
      <c r="A2454" s="113">
        <v>44865</v>
      </c>
      <c r="B2454" s="21" t="s">
        <v>8559</v>
      </c>
      <c r="C2454" s="13" t="s">
        <v>8394</v>
      </c>
      <c r="D2454" s="766" t="s">
        <v>7751</v>
      </c>
      <c r="E2454" s="22">
        <v>315599</v>
      </c>
      <c r="F2454" s="19"/>
      <c r="G2454" s="14">
        <f t="shared" si="47"/>
        <v>315599</v>
      </c>
      <c r="H2454" s="13"/>
    </row>
    <row r="2455" spans="1:8" hidden="1" x14ac:dyDescent="0.25">
      <c r="A2455" s="113">
        <v>44865</v>
      </c>
      <c r="B2455" s="21" t="s">
        <v>8043</v>
      </c>
      <c r="C2455" s="13" t="s">
        <v>8394</v>
      </c>
      <c r="D2455" s="766" t="s">
        <v>7814</v>
      </c>
      <c r="E2455" s="22">
        <v>17676</v>
      </c>
      <c r="F2455" s="19"/>
      <c r="G2455" s="14">
        <f t="shared" si="47"/>
        <v>17676</v>
      </c>
      <c r="H2455" s="13"/>
    </row>
    <row r="2456" spans="1:8" hidden="1" x14ac:dyDescent="0.25">
      <c r="A2456" s="113">
        <v>44865</v>
      </c>
      <c r="B2456" s="21" t="s">
        <v>7921</v>
      </c>
      <c r="C2456" s="13" t="s">
        <v>8394</v>
      </c>
      <c r="D2456" s="766" t="s">
        <v>8591</v>
      </c>
      <c r="E2456" s="22">
        <v>8421</v>
      </c>
      <c r="F2456" s="19"/>
      <c r="G2456" s="14">
        <f t="shared" si="47"/>
        <v>8421</v>
      </c>
      <c r="H2456" s="13"/>
    </row>
    <row r="2457" spans="1:8" hidden="1" x14ac:dyDescent="0.25">
      <c r="A2457" s="113">
        <v>44865</v>
      </c>
      <c r="B2457" s="21" t="s">
        <v>8532</v>
      </c>
      <c r="C2457" s="13" t="s">
        <v>8394</v>
      </c>
      <c r="D2457" s="766" t="s">
        <v>8046</v>
      </c>
      <c r="E2457" s="22">
        <v>112292</v>
      </c>
      <c r="F2457" s="19"/>
      <c r="G2457" s="14">
        <f t="shared" si="47"/>
        <v>112292</v>
      </c>
      <c r="H2457" s="13"/>
    </row>
    <row r="2458" spans="1:8" hidden="1" x14ac:dyDescent="0.25">
      <c r="A2458" s="113">
        <v>44865</v>
      </c>
      <c r="B2458" s="21" t="s">
        <v>1400</v>
      </c>
      <c r="C2458" s="13" t="s">
        <v>7242</v>
      </c>
      <c r="D2458" s="766"/>
      <c r="E2458" s="22"/>
      <c r="F2458" s="19">
        <v>50000</v>
      </c>
      <c r="G2458" s="14">
        <f t="shared" si="47"/>
        <v>-50000</v>
      </c>
      <c r="H2458" s="13" t="s">
        <v>1157</v>
      </c>
    </row>
    <row r="2459" spans="1:8" hidden="1" x14ac:dyDescent="0.25">
      <c r="A2459" s="113">
        <v>44866</v>
      </c>
      <c r="B2459" s="21" t="s">
        <v>6505</v>
      </c>
      <c r="C2459" s="13" t="s">
        <v>164</v>
      </c>
      <c r="D2459" s="766" t="s">
        <v>8215</v>
      </c>
      <c r="E2459" s="22">
        <v>7017</v>
      </c>
      <c r="F2459" s="19"/>
      <c r="G2459" s="14">
        <f t="shared" si="47"/>
        <v>7017</v>
      </c>
      <c r="H2459" s="13"/>
    </row>
    <row r="2460" spans="1:8" hidden="1" x14ac:dyDescent="0.25">
      <c r="A2460" s="113">
        <v>44866</v>
      </c>
      <c r="B2460" s="21" t="s">
        <v>8559</v>
      </c>
      <c r="C2460" s="13" t="s">
        <v>2196</v>
      </c>
      <c r="D2460" s="766" t="s">
        <v>8587</v>
      </c>
      <c r="E2460" s="22">
        <v>27000</v>
      </c>
      <c r="F2460" s="19"/>
      <c r="G2460" s="14">
        <f t="shared" si="47"/>
        <v>27000</v>
      </c>
      <c r="H2460" s="13"/>
    </row>
    <row r="2461" spans="1:8" hidden="1"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hidden="1" x14ac:dyDescent="0.25">
      <c r="A2463" s="113">
        <v>44868</v>
      </c>
      <c r="B2463" s="21" t="s">
        <v>8339</v>
      </c>
      <c r="C2463" s="13" t="s">
        <v>7242</v>
      </c>
      <c r="D2463" s="766" t="s">
        <v>8588</v>
      </c>
      <c r="E2463" s="22">
        <v>1054245</v>
      </c>
      <c r="F2463" s="19"/>
      <c r="G2463" s="14">
        <f t="shared" si="47"/>
        <v>1054245</v>
      </c>
      <c r="H2463" s="13"/>
    </row>
    <row r="2464" spans="1:8" hidden="1" x14ac:dyDescent="0.25">
      <c r="A2464" s="113">
        <v>44870</v>
      </c>
      <c r="B2464" s="21" t="s">
        <v>8339</v>
      </c>
      <c r="C2464" s="13" t="s">
        <v>7242</v>
      </c>
      <c r="D2464" s="766"/>
      <c r="E2464" s="22"/>
      <c r="F2464" s="19">
        <v>200000</v>
      </c>
      <c r="G2464" s="14">
        <f t="shared" si="47"/>
        <v>-200000</v>
      </c>
      <c r="H2464" s="13" t="s">
        <v>8624</v>
      </c>
    </row>
    <row r="2465" spans="1:8" hidden="1" x14ac:dyDescent="0.25">
      <c r="A2465" s="113">
        <v>44870</v>
      </c>
      <c r="B2465" s="21" t="s">
        <v>8339</v>
      </c>
      <c r="C2465" s="13" t="s">
        <v>7242</v>
      </c>
      <c r="D2465" s="766"/>
      <c r="E2465" s="22"/>
      <c r="F2465" s="19">
        <v>100000</v>
      </c>
      <c r="G2465" s="14">
        <f t="shared" si="47"/>
        <v>-100000</v>
      </c>
      <c r="H2465" s="13" t="s">
        <v>8625</v>
      </c>
    </row>
    <row r="2466" spans="1:8" hidden="1" x14ac:dyDescent="0.25">
      <c r="A2466" s="113">
        <v>44870</v>
      </c>
      <c r="B2466" s="21" t="s">
        <v>8339</v>
      </c>
      <c r="C2466" s="13" t="s">
        <v>7242</v>
      </c>
      <c r="D2466" s="766"/>
      <c r="E2466" s="22"/>
      <c r="F2466" s="19">
        <v>278000</v>
      </c>
      <c r="G2466" s="14">
        <f t="shared" si="47"/>
        <v>-278000</v>
      </c>
      <c r="H2466" s="713" t="s">
        <v>8635</v>
      </c>
    </row>
    <row r="2467" spans="1:8" hidden="1" x14ac:dyDescent="0.25">
      <c r="A2467" s="113">
        <v>44872</v>
      </c>
      <c r="B2467" s="21" t="s">
        <v>8077</v>
      </c>
      <c r="C2467" s="13" t="s">
        <v>162</v>
      </c>
      <c r="D2467" s="766" t="s">
        <v>8626</v>
      </c>
      <c r="E2467" s="22">
        <v>17510</v>
      </c>
      <c r="F2467" s="19"/>
      <c r="G2467" s="14">
        <f t="shared" si="47"/>
        <v>17510</v>
      </c>
      <c r="H2467" s="13"/>
    </row>
    <row r="2468" spans="1:8" hidden="1" x14ac:dyDescent="0.25">
      <c r="A2468" s="113">
        <v>44872</v>
      </c>
      <c r="B2468" s="21" t="s">
        <v>7732</v>
      </c>
      <c r="C2468" s="13" t="s">
        <v>162</v>
      </c>
      <c r="D2468" s="766"/>
      <c r="E2468" s="22"/>
      <c r="F2468" s="19">
        <v>15000</v>
      </c>
      <c r="G2468" s="14">
        <f t="shared" si="47"/>
        <v>-15000</v>
      </c>
      <c r="H2468" s="1214" t="s">
        <v>8627</v>
      </c>
    </row>
    <row r="2469" spans="1:8" hidden="1" x14ac:dyDescent="0.25">
      <c r="A2469" s="113">
        <v>44872</v>
      </c>
      <c r="B2469" s="21" t="s">
        <v>7817</v>
      </c>
      <c r="C2469" s="13" t="s">
        <v>162</v>
      </c>
      <c r="D2469" s="766"/>
      <c r="E2469" s="22"/>
      <c r="F2469" s="19">
        <v>35000</v>
      </c>
      <c r="G2469" s="14">
        <f t="shared" si="47"/>
        <v>-35000</v>
      </c>
      <c r="H2469" s="1214"/>
    </row>
    <row r="2470" spans="1:8" hidden="1" x14ac:dyDescent="0.25">
      <c r="A2470" s="113">
        <v>44872</v>
      </c>
      <c r="B2470" s="21" t="s">
        <v>7921</v>
      </c>
      <c r="C2470" s="13" t="s">
        <v>162</v>
      </c>
      <c r="D2470" s="766"/>
      <c r="E2470" s="22"/>
      <c r="F2470" s="19">
        <v>26000</v>
      </c>
      <c r="G2470" s="14">
        <f t="shared" si="47"/>
        <v>-26000</v>
      </c>
      <c r="H2470" s="1214"/>
    </row>
    <row r="2471" spans="1:8" hidden="1" x14ac:dyDescent="0.25">
      <c r="A2471" s="113">
        <v>44872</v>
      </c>
      <c r="B2471" s="21" t="s">
        <v>8077</v>
      </c>
      <c r="C2471" s="13" t="s">
        <v>162</v>
      </c>
      <c r="D2471" s="766"/>
      <c r="E2471" s="22"/>
      <c r="F2471" s="19">
        <v>32000</v>
      </c>
      <c r="G2471" s="14">
        <f t="shared" si="47"/>
        <v>-32000</v>
      </c>
      <c r="H2471" s="1214"/>
    </row>
    <row r="2472" spans="1:8" hidden="1" x14ac:dyDescent="0.25">
      <c r="A2472" s="113">
        <v>44872</v>
      </c>
      <c r="B2472" s="21" t="s">
        <v>7732</v>
      </c>
      <c r="C2472" s="13" t="s">
        <v>162</v>
      </c>
      <c r="D2472" s="766"/>
      <c r="E2472" s="22"/>
      <c r="F2472" s="19">
        <v>3000</v>
      </c>
      <c r="G2472" s="14">
        <f t="shared" si="47"/>
        <v>-3000</v>
      </c>
      <c r="H2472" s="13" t="s">
        <v>7876</v>
      </c>
    </row>
    <row r="2473" spans="1:8" hidden="1" x14ac:dyDescent="0.25">
      <c r="A2473" s="113">
        <v>44872</v>
      </c>
      <c r="B2473" s="21" t="s">
        <v>7817</v>
      </c>
      <c r="C2473" s="13" t="s">
        <v>162</v>
      </c>
      <c r="D2473" s="766"/>
      <c r="E2473" s="22"/>
      <c r="F2473" s="19">
        <v>1000</v>
      </c>
      <c r="G2473" s="14">
        <f t="shared" si="47"/>
        <v>-1000</v>
      </c>
      <c r="H2473" s="13" t="s">
        <v>7876</v>
      </c>
    </row>
    <row r="2474" spans="1:8" hidden="1" x14ac:dyDescent="0.25">
      <c r="A2474" s="113">
        <v>44872</v>
      </c>
      <c r="B2474" s="21" t="s">
        <v>7921</v>
      </c>
      <c r="C2474" s="13" t="s">
        <v>162</v>
      </c>
      <c r="D2474" s="766"/>
      <c r="E2474" s="22"/>
      <c r="F2474" s="19">
        <v>1990</v>
      </c>
      <c r="G2474" s="14">
        <f t="shared" si="47"/>
        <v>-1990</v>
      </c>
      <c r="H2474" s="13" t="s">
        <v>7876</v>
      </c>
    </row>
    <row r="2475" spans="1:8" hidden="1" x14ac:dyDescent="0.25">
      <c r="A2475" s="113">
        <v>44872</v>
      </c>
      <c r="B2475" s="21" t="s">
        <v>8077</v>
      </c>
      <c r="C2475" s="13" t="s">
        <v>162</v>
      </c>
      <c r="D2475" s="766"/>
      <c r="E2475" s="22"/>
      <c r="F2475" s="19">
        <v>3020</v>
      </c>
      <c r="G2475" s="14">
        <f t="shared" si="47"/>
        <v>-3020</v>
      </c>
      <c r="H2475" s="13" t="s">
        <v>7876</v>
      </c>
    </row>
    <row r="2476" spans="1:8" hidden="1" x14ac:dyDescent="0.25">
      <c r="A2476" s="113">
        <v>44873</v>
      </c>
      <c r="B2476" s="21" t="s">
        <v>8339</v>
      </c>
      <c r="C2476" s="13" t="s">
        <v>2196</v>
      </c>
      <c r="D2476" s="766" t="s">
        <v>8651</v>
      </c>
      <c r="E2476" s="22">
        <v>90000</v>
      </c>
      <c r="F2476" s="19"/>
      <c r="G2476" s="14">
        <f t="shared" si="47"/>
        <v>90000</v>
      </c>
      <c r="H2476" s="13" t="s">
        <v>8652</v>
      </c>
    </row>
    <row r="2477" spans="1:8" hidden="1" x14ac:dyDescent="0.25">
      <c r="A2477" s="113">
        <v>44876</v>
      </c>
      <c r="B2477" s="21" t="s">
        <v>7953</v>
      </c>
      <c r="C2477" s="13" t="s">
        <v>7954</v>
      </c>
      <c r="D2477" s="766"/>
      <c r="E2477" s="22"/>
      <c r="F2477" s="19">
        <v>300000</v>
      </c>
      <c r="G2477" s="14">
        <f t="shared" si="47"/>
        <v>-300000</v>
      </c>
      <c r="H2477" s="13" t="s">
        <v>8632</v>
      </c>
    </row>
    <row r="2478" spans="1:8" hidden="1" x14ac:dyDescent="0.25">
      <c r="A2478" s="113">
        <v>44876</v>
      </c>
      <c r="B2478" s="21" t="s">
        <v>7921</v>
      </c>
      <c r="C2478" s="13" t="s">
        <v>164</v>
      </c>
      <c r="D2478" s="766"/>
      <c r="E2478" s="22"/>
      <c r="F2478" s="19">
        <v>50000</v>
      </c>
      <c r="G2478" s="14">
        <f t="shared" si="47"/>
        <v>-50000</v>
      </c>
      <c r="H2478" s="13" t="s">
        <v>1157</v>
      </c>
    </row>
    <row r="2479" spans="1:8" hidden="1" x14ac:dyDescent="0.25">
      <c r="A2479" s="113">
        <v>44879</v>
      </c>
      <c r="B2479" s="21" t="s">
        <v>8339</v>
      </c>
      <c r="C2479" s="13" t="s">
        <v>169</v>
      </c>
      <c r="D2479" s="766" t="s">
        <v>8655</v>
      </c>
      <c r="E2479" s="22">
        <v>57500</v>
      </c>
      <c r="F2479" s="19"/>
      <c r="G2479" s="14">
        <f t="shared" si="47"/>
        <v>57500</v>
      </c>
      <c r="H2479" s="13" t="s">
        <v>8656</v>
      </c>
    </row>
    <row r="2480" spans="1:8" hidden="1"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hidden="1" x14ac:dyDescent="0.25">
      <c r="A2483" s="113">
        <v>44881</v>
      </c>
      <c r="B2483" s="21" t="s">
        <v>8657</v>
      </c>
      <c r="C2483" s="13" t="s">
        <v>8394</v>
      </c>
      <c r="D2483" s="766" t="s">
        <v>8045</v>
      </c>
      <c r="E2483" s="22">
        <v>472224</v>
      </c>
      <c r="F2483" s="19"/>
      <c r="G2483" s="14">
        <f t="shared" si="48"/>
        <v>472224</v>
      </c>
      <c r="H2483" s="13"/>
    </row>
    <row r="2484" spans="1:8" hidden="1" x14ac:dyDescent="0.25">
      <c r="A2484" s="113">
        <v>44881</v>
      </c>
      <c r="B2484" s="21" t="s">
        <v>8339</v>
      </c>
      <c r="C2484" s="13" t="s">
        <v>169</v>
      </c>
      <c r="D2484" s="766" t="s">
        <v>8732</v>
      </c>
      <c r="E2484" s="22">
        <v>13900</v>
      </c>
      <c r="F2484" s="19"/>
      <c r="G2484" s="14">
        <f t="shared" si="48"/>
        <v>13900</v>
      </c>
      <c r="H2484" s="13" t="s">
        <v>8733</v>
      </c>
    </row>
    <row r="2485" spans="1:8" hidden="1" x14ac:dyDescent="0.25">
      <c r="A2485" s="113">
        <v>44882</v>
      </c>
      <c r="B2485" s="21" t="s">
        <v>8532</v>
      </c>
      <c r="C2485" s="13" t="s">
        <v>166</v>
      </c>
      <c r="D2485" s="766" t="s">
        <v>8802</v>
      </c>
      <c r="E2485" s="22">
        <v>30800</v>
      </c>
      <c r="F2485" s="19"/>
      <c r="G2485" s="14">
        <f t="shared" si="48"/>
        <v>30800</v>
      </c>
      <c r="H2485" s="13"/>
    </row>
    <row r="2486" spans="1:8" hidden="1" x14ac:dyDescent="0.25">
      <c r="A2486" s="113">
        <v>44882</v>
      </c>
      <c r="B2486" s="21" t="s">
        <v>7817</v>
      </c>
      <c r="C2486" s="13" t="s">
        <v>161</v>
      </c>
      <c r="D2486" s="766"/>
      <c r="E2486" s="22"/>
      <c r="F2486" s="19">
        <v>9000</v>
      </c>
      <c r="G2486" s="14">
        <f t="shared" si="48"/>
        <v>-9000</v>
      </c>
      <c r="H2486" s="1214" t="s">
        <v>8676</v>
      </c>
    </row>
    <row r="2487" spans="1:8" hidden="1" x14ac:dyDescent="0.25">
      <c r="A2487" s="113">
        <v>44882</v>
      </c>
      <c r="B2487" s="21" t="s">
        <v>8043</v>
      </c>
      <c r="C2487" s="13" t="s">
        <v>161</v>
      </c>
      <c r="D2487" s="766"/>
      <c r="E2487" s="22"/>
      <c r="F2487" s="19">
        <v>60000</v>
      </c>
      <c r="G2487" s="14">
        <f t="shared" si="48"/>
        <v>-60000</v>
      </c>
      <c r="H2487" s="1214"/>
    </row>
    <row r="2488" spans="1:8" hidden="1" x14ac:dyDescent="0.25">
      <c r="A2488" s="113">
        <v>44882</v>
      </c>
      <c r="B2488" s="21" t="s">
        <v>7817</v>
      </c>
      <c r="C2488" s="13" t="s">
        <v>161</v>
      </c>
      <c r="D2488" s="766"/>
      <c r="E2488" s="22"/>
      <c r="F2488" s="19">
        <v>95</v>
      </c>
      <c r="G2488" s="14">
        <f t="shared" si="48"/>
        <v>-95</v>
      </c>
      <c r="H2488" s="1214" t="s">
        <v>4977</v>
      </c>
    </row>
    <row r="2489" spans="1:8" hidden="1" x14ac:dyDescent="0.25">
      <c r="A2489" s="113">
        <v>44882</v>
      </c>
      <c r="B2489" s="21" t="s">
        <v>8043</v>
      </c>
      <c r="C2489" s="13" t="s">
        <v>161</v>
      </c>
      <c r="D2489" s="766"/>
      <c r="E2489" s="22"/>
      <c r="F2489" s="19">
        <v>383</v>
      </c>
      <c r="G2489" s="14">
        <f t="shared" si="48"/>
        <v>-383</v>
      </c>
      <c r="H2489" s="1214"/>
    </row>
    <row r="2490" spans="1:8" hidden="1" x14ac:dyDescent="0.25">
      <c r="A2490" s="113">
        <v>44882</v>
      </c>
      <c r="B2490" s="21" t="s">
        <v>7921</v>
      </c>
      <c r="C2490" s="13" t="s">
        <v>8394</v>
      </c>
      <c r="D2490" s="766"/>
      <c r="E2490" s="22"/>
      <c r="F2490" s="19">
        <v>100000</v>
      </c>
      <c r="G2490" s="14">
        <f t="shared" si="48"/>
        <v>-100000</v>
      </c>
      <c r="H2490" s="1213" t="s">
        <v>8635</v>
      </c>
    </row>
    <row r="2491" spans="1:8" hidden="1" x14ac:dyDescent="0.25">
      <c r="A2491" s="113">
        <v>44882</v>
      </c>
      <c r="B2491" s="21" t="s">
        <v>8043</v>
      </c>
      <c r="C2491" s="13" t="s">
        <v>8394</v>
      </c>
      <c r="D2491" s="766"/>
      <c r="E2491" s="22"/>
      <c r="F2491" s="19">
        <v>100000</v>
      </c>
      <c r="G2491" s="14">
        <f t="shared" si="48"/>
        <v>-100000</v>
      </c>
      <c r="H2491" s="1213"/>
    </row>
    <row r="2492" spans="1:8" hidden="1" x14ac:dyDescent="0.25">
      <c r="A2492" s="113">
        <v>44882</v>
      </c>
      <c r="B2492" s="21" t="s">
        <v>8559</v>
      </c>
      <c r="C2492" s="13" t="s">
        <v>8394</v>
      </c>
      <c r="D2492" s="766"/>
      <c r="E2492" s="22"/>
      <c r="F2492" s="19">
        <v>200000</v>
      </c>
      <c r="G2492" s="14">
        <f t="shared" si="48"/>
        <v>-200000</v>
      </c>
      <c r="H2492" s="1213"/>
    </row>
    <row r="2493" spans="1:8" hidden="1" x14ac:dyDescent="0.25">
      <c r="A2493" s="113">
        <v>44882</v>
      </c>
      <c r="B2493" s="21" t="s">
        <v>8532</v>
      </c>
      <c r="C2493" s="13" t="s">
        <v>8394</v>
      </c>
      <c r="D2493" s="766"/>
      <c r="E2493" s="22"/>
      <c r="F2493" s="19">
        <v>100000</v>
      </c>
      <c r="G2493" s="14">
        <f t="shared" si="48"/>
        <v>-100000</v>
      </c>
      <c r="H2493" s="1213"/>
    </row>
    <row r="2494" spans="1:8" hidden="1" x14ac:dyDescent="0.25">
      <c r="A2494" s="113">
        <v>44884</v>
      </c>
      <c r="B2494" s="21" t="s">
        <v>8657</v>
      </c>
      <c r="C2494" s="13" t="s">
        <v>8394</v>
      </c>
      <c r="D2494" s="766" t="s">
        <v>8696</v>
      </c>
      <c r="E2494" s="22">
        <v>259749</v>
      </c>
      <c r="F2494" s="19"/>
      <c r="G2494" s="14">
        <f t="shared" si="48"/>
        <v>259749</v>
      </c>
      <c r="H2494" s="13"/>
    </row>
    <row r="2495" spans="1:8" hidden="1" x14ac:dyDescent="0.25">
      <c r="A2495" s="113">
        <v>44884</v>
      </c>
      <c r="B2495" s="21" t="s">
        <v>8657</v>
      </c>
      <c r="C2495" s="13" t="s">
        <v>166</v>
      </c>
      <c r="D2495" s="766" t="s">
        <v>8735</v>
      </c>
      <c r="E2495" s="22">
        <v>602000</v>
      </c>
      <c r="F2495" s="19"/>
      <c r="G2495" s="14">
        <f t="shared" si="48"/>
        <v>602000</v>
      </c>
      <c r="H2495" s="13" t="s">
        <v>8736</v>
      </c>
    </row>
    <row r="2496" spans="1:8" hidden="1" x14ac:dyDescent="0.25">
      <c r="A2496" s="113">
        <v>44884</v>
      </c>
      <c r="B2496" s="21" t="s">
        <v>8532</v>
      </c>
      <c r="C2496" s="13" t="s">
        <v>8394</v>
      </c>
      <c r="D2496" s="766" t="s">
        <v>8697</v>
      </c>
      <c r="E2496" s="22">
        <v>60270</v>
      </c>
      <c r="F2496" s="19"/>
      <c r="G2496" s="14">
        <f t="shared" si="48"/>
        <v>60270</v>
      </c>
      <c r="H2496" s="13"/>
    </row>
    <row r="2497" spans="1:8" hidden="1" x14ac:dyDescent="0.25">
      <c r="A2497" s="113">
        <v>44884</v>
      </c>
      <c r="B2497" s="21" t="s">
        <v>8339</v>
      </c>
      <c r="C2497" s="13" t="s">
        <v>2196</v>
      </c>
      <c r="D2497" s="766" t="s">
        <v>8740</v>
      </c>
      <c r="E2497" s="22">
        <v>40500</v>
      </c>
      <c r="F2497" s="19"/>
      <c r="G2497" s="14">
        <f t="shared" si="48"/>
        <v>40500</v>
      </c>
      <c r="H2497" s="13"/>
    </row>
    <row r="2498" spans="1:8" hidden="1" x14ac:dyDescent="0.25">
      <c r="A2498" s="113">
        <v>44884</v>
      </c>
      <c r="B2498" s="21" t="s">
        <v>6505</v>
      </c>
      <c r="C2498" s="13" t="s">
        <v>164</v>
      </c>
      <c r="D2498" s="766" t="s">
        <v>8215</v>
      </c>
      <c r="E2498" s="22">
        <v>2311</v>
      </c>
      <c r="F2498" s="19"/>
      <c r="G2498" s="14">
        <f t="shared" si="48"/>
        <v>2311</v>
      </c>
      <c r="H2498" s="13"/>
    </row>
    <row r="2499" spans="1:8" hidden="1" x14ac:dyDescent="0.25">
      <c r="A2499" s="113">
        <v>44886</v>
      </c>
      <c r="B2499" s="21" t="s">
        <v>8657</v>
      </c>
      <c r="C2499" s="13" t="s">
        <v>8394</v>
      </c>
      <c r="D2499" s="766" t="s">
        <v>8698</v>
      </c>
      <c r="E2499" s="22">
        <v>448149</v>
      </c>
      <c r="F2499" s="19"/>
      <c r="G2499" s="14">
        <f t="shared" si="48"/>
        <v>448149</v>
      </c>
      <c r="H2499" s="13"/>
    </row>
    <row r="2500" spans="1:8" hidden="1" x14ac:dyDescent="0.25">
      <c r="A2500" s="113">
        <v>44886</v>
      </c>
      <c r="B2500" s="21" t="s">
        <v>8043</v>
      </c>
      <c r="C2500" s="13" t="s">
        <v>8394</v>
      </c>
      <c r="D2500" s="766" t="s">
        <v>8366</v>
      </c>
      <c r="E2500" s="22">
        <v>20236</v>
      </c>
      <c r="F2500" s="19"/>
      <c r="G2500" s="14">
        <f t="shared" si="48"/>
        <v>20236</v>
      </c>
      <c r="H2500" s="13"/>
    </row>
    <row r="2501" spans="1:8" hidden="1" x14ac:dyDescent="0.25">
      <c r="A2501" s="113">
        <v>44887</v>
      </c>
      <c r="B2501" s="21" t="s">
        <v>8043</v>
      </c>
      <c r="C2501" s="13" t="s">
        <v>8456</v>
      </c>
      <c r="D2501" s="766"/>
      <c r="E2501" s="22"/>
      <c r="F2501" s="19">
        <v>100000</v>
      </c>
      <c r="G2501" s="14">
        <f t="shared" si="48"/>
        <v>-100000</v>
      </c>
      <c r="H2501" s="13" t="s">
        <v>1157</v>
      </c>
    </row>
    <row r="2502" spans="1:8" hidden="1" x14ac:dyDescent="0.25">
      <c r="A2502" s="113">
        <v>44887</v>
      </c>
      <c r="B2502" s="21" t="s">
        <v>8043</v>
      </c>
      <c r="C2502" s="13" t="s">
        <v>3011</v>
      </c>
      <c r="D2502" s="766"/>
      <c r="E2502" s="22"/>
      <c r="F2502" s="19">
        <v>50000</v>
      </c>
      <c r="G2502" s="14">
        <f t="shared" si="48"/>
        <v>-50000</v>
      </c>
      <c r="H2502" s="13" t="s">
        <v>8706</v>
      </c>
    </row>
    <row r="2503" spans="1:8" hidden="1" x14ac:dyDescent="0.25">
      <c r="A2503" s="113">
        <v>44888</v>
      </c>
      <c r="B2503" s="21" t="s">
        <v>8339</v>
      </c>
      <c r="C2503" s="13" t="s">
        <v>8708</v>
      </c>
      <c r="D2503" s="766"/>
      <c r="E2503" s="22">
        <v>300000</v>
      </c>
      <c r="F2503" s="19"/>
      <c r="G2503" s="14">
        <f t="shared" si="48"/>
        <v>300000</v>
      </c>
      <c r="H2503" s="13" t="s">
        <v>8709</v>
      </c>
    </row>
    <row r="2504" spans="1:8" hidden="1" x14ac:dyDescent="0.25">
      <c r="A2504" s="113">
        <v>44888</v>
      </c>
      <c r="B2504" s="21" t="s">
        <v>8339</v>
      </c>
      <c r="C2504" s="13" t="s">
        <v>8708</v>
      </c>
      <c r="D2504" s="766"/>
      <c r="E2504" s="22"/>
      <c r="F2504" s="19">
        <v>200000</v>
      </c>
      <c r="G2504" s="14">
        <f t="shared" si="48"/>
        <v>-200000</v>
      </c>
      <c r="H2504" s="13" t="s">
        <v>7918</v>
      </c>
    </row>
    <row r="2505" spans="1:8" hidden="1" x14ac:dyDescent="0.25">
      <c r="A2505" s="113">
        <v>44887</v>
      </c>
      <c r="B2505" s="21" t="s">
        <v>1400</v>
      </c>
      <c r="C2505" s="13" t="s">
        <v>7242</v>
      </c>
      <c r="D2505" s="766"/>
      <c r="E2505" s="22"/>
      <c r="F2505" s="19">
        <v>250000</v>
      </c>
      <c r="G2505" s="14">
        <f t="shared" si="48"/>
        <v>-250000</v>
      </c>
      <c r="H2505" s="13" t="s">
        <v>8718</v>
      </c>
    </row>
    <row r="2506" spans="1:8" hidden="1"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hidden="1" x14ac:dyDescent="0.25">
      <c r="A2508" s="113">
        <v>44888</v>
      </c>
      <c r="B2508" s="21" t="s">
        <v>7921</v>
      </c>
      <c r="C2508" s="13" t="s">
        <v>180</v>
      </c>
      <c r="D2508" s="766"/>
      <c r="E2508" s="22"/>
      <c r="F2508" s="19">
        <v>59000</v>
      </c>
      <c r="G2508" s="14">
        <f t="shared" si="48"/>
        <v>-59000</v>
      </c>
      <c r="H2508" s="1203" t="s">
        <v>8721</v>
      </c>
    </row>
    <row r="2509" spans="1:8" hidden="1" x14ac:dyDescent="0.25">
      <c r="A2509" s="113">
        <v>44888</v>
      </c>
      <c r="B2509" s="21" t="s">
        <v>7953</v>
      </c>
      <c r="C2509" s="13" t="s">
        <v>180</v>
      </c>
      <c r="D2509" s="766"/>
      <c r="E2509" s="22"/>
      <c r="F2509" s="19">
        <v>28000</v>
      </c>
      <c r="G2509" s="14">
        <f t="shared" si="48"/>
        <v>-28000</v>
      </c>
      <c r="H2509" s="1203"/>
    </row>
    <row r="2510" spans="1:8" hidden="1" x14ac:dyDescent="0.25">
      <c r="A2510" s="113">
        <v>44888</v>
      </c>
      <c r="B2510" s="21" t="s">
        <v>8043</v>
      </c>
      <c r="C2510" s="13" t="s">
        <v>180</v>
      </c>
      <c r="D2510" s="766"/>
      <c r="E2510" s="22"/>
      <c r="F2510" s="19">
        <v>100000</v>
      </c>
      <c r="G2510" s="14">
        <f t="shared" si="48"/>
        <v>-100000</v>
      </c>
      <c r="H2510" s="1203"/>
    </row>
    <row r="2511" spans="1:8" hidden="1" x14ac:dyDescent="0.25">
      <c r="A2511" s="113">
        <v>44888</v>
      </c>
      <c r="B2511" s="21" t="s">
        <v>7921</v>
      </c>
      <c r="C2511" s="13" t="s">
        <v>180</v>
      </c>
      <c r="D2511" s="766"/>
      <c r="E2511" s="22"/>
      <c r="F2511" s="19">
        <v>880</v>
      </c>
      <c r="G2511" s="14">
        <f t="shared" si="48"/>
        <v>-880</v>
      </c>
      <c r="H2511" s="13" t="s">
        <v>4977</v>
      </c>
    </row>
    <row r="2512" spans="1:8" hidden="1" x14ac:dyDescent="0.25">
      <c r="A2512" s="113">
        <v>44888</v>
      </c>
      <c r="B2512" s="21" t="s">
        <v>7953</v>
      </c>
      <c r="C2512" s="13" t="s">
        <v>180</v>
      </c>
      <c r="D2512" s="766"/>
      <c r="E2512" s="22"/>
      <c r="F2512" s="19">
        <v>860</v>
      </c>
      <c r="G2512" s="14">
        <f t="shared" si="48"/>
        <v>-860</v>
      </c>
      <c r="H2512" s="13" t="s">
        <v>4977</v>
      </c>
    </row>
    <row r="2513" spans="1:8" hidden="1" x14ac:dyDescent="0.25">
      <c r="A2513" s="113">
        <v>44888</v>
      </c>
      <c r="B2513" s="21" t="s">
        <v>8043</v>
      </c>
      <c r="C2513" s="13" t="s">
        <v>180</v>
      </c>
      <c r="D2513" s="766"/>
      <c r="E2513" s="22"/>
      <c r="F2513" s="19">
        <v>800</v>
      </c>
      <c r="G2513" s="14">
        <f t="shared" si="48"/>
        <v>-800</v>
      </c>
      <c r="H2513" s="13" t="s">
        <v>4977</v>
      </c>
    </row>
    <row r="2514" spans="1:8" s="731" customFormat="1" ht="31.5" hidden="1" x14ac:dyDescent="0.25">
      <c r="A2514" s="113">
        <v>44888</v>
      </c>
      <c r="B2514" s="743" t="s">
        <v>8043</v>
      </c>
      <c r="C2514" s="750" t="s">
        <v>7467</v>
      </c>
      <c r="D2514" s="779"/>
      <c r="E2514" s="751"/>
      <c r="F2514" s="752">
        <v>550000</v>
      </c>
      <c r="G2514" s="753">
        <f t="shared" si="48"/>
        <v>-550000</v>
      </c>
      <c r="H2514" s="756" t="s">
        <v>8717</v>
      </c>
    </row>
    <row r="2515" spans="1:8" hidden="1" x14ac:dyDescent="0.25">
      <c r="A2515" s="113">
        <v>44888</v>
      </c>
      <c r="B2515" s="21" t="s">
        <v>8657</v>
      </c>
      <c r="C2515" s="13" t="s">
        <v>2196</v>
      </c>
      <c r="D2515" s="766" t="s">
        <v>8743</v>
      </c>
      <c r="E2515" s="22">
        <v>28000</v>
      </c>
      <c r="F2515" s="19"/>
      <c r="G2515" s="14">
        <f t="shared" si="48"/>
        <v>28000</v>
      </c>
      <c r="H2515" s="13" t="s">
        <v>8744</v>
      </c>
    </row>
    <row r="2516" spans="1:8" hidden="1" x14ac:dyDescent="0.25">
      <c r="A2516" s="113">
        <v>44888</v>
      </c>
      <c r="B2516" s="21" t="s">
        <v>8532</v>
      </c>
      <c r="C2516" s="13" t="s">
        <v>166</v>
      </c>
      <c r="D2516" s="766" t="s">
        <v>8799</v>
      </c>
      <c r="E2516" s="22">
        <v>8160</v>
      </c>
      <c r="F2516" s="19"/>
      <c r="G2516" s="14">
        <f t="shared" si="48"/>
        <v>8160</v>
      </c>
      <c r="H2516" s="13"/>
    </row>
    <row r="2517" spans="1:8" hidden="1" x14ac:dyDescent="0.25">
      <c r="A2517" s="113">
        <v>44888</v>
      </c>
      <c r="B2517" s="21" t="s">
        <v>8339</v>
      </c>
      <c r="C2517" s="13" t="s">
        <v>7467</v>
      </c>
      <c r="D2517" s="766" t="s">
        <v>8859</v>
      </c>
      <c r="E2517" s="22">
        <v>1450496</v>
      </c>
      <c r="F2517" s="19"/>
      <c r="G2517" s="14">
        <f t="shared" si="48"/>
        <v>1450496</v>
      </c>
      <c r="H2517" s="13"/>
    </row>
    <row r="2518" spans="1:8" hidden="1" x14ac:dyDescent="0.25">
      <c r="A2518" s="113">
        <v>44889</v>
      </c>
      <c r="B2518" s="21" t="s">
        <v>8657</v>
      </c>
      <c r="C2518" s="13" t="s">
        <v>8394</v>
      </c>
      <c r="D2518" s="766" t="s">
        <v>8588</v>
      </c>
      <c r="E2518" s="22">
        <v>451515</v>
      </c>
      <c r="F2518" s="19"/>
      <c r="G2518" s="14">
        <f t="shared" si="48"/>
        <v>451515</v>
      </c>
      <c r="H2518" s="13"/>
    </row>
    <row r="2519" spans="1:8" hidden="1" x14ac:dyDescent="0.25">
      <c r="A2519" s="113">
        <v>44889</v>
      </c>
      <c r="B2519" s="21" t="s">
        <v>8657</v>
      </c>
      <c r="C2519" s="13" t="s">
        <v>8394</v>
      </c>
      <c r="D2519" s="766" t="s">
        <v>8737</v>
      </c>
      <c r="E2519" s="22">
        <v>118979</v>
      </c>
      <c r="F2519" s="19"/>
      <c r="G2519" s="14">
        <f t="shared" si="48"/>
        <v>118979</v>
      </c>
      <c r="H2519" s="13"/>
    </row>
    <row r="2520" spans="1:8" hidden="1" x14ac:dyDescent="0.25">
      <c r="A2520" s="113">
        <v>44889</v>
      </c>
      <c r="B2520" s="21" t="s">
        <v>8657</v>
      </c>
      <c r="C2520" s="13" t="s">
        <v>166</v>
      </c>
      <c r="D2520" s="766" t="s">
        <v>8800</v>
      </c>
      <c r="E2520" s="22">
        <v>364000</v>
      </c>
      <c r="F2520" s="19"/>
      <c r="G2520" s="14">
        <f t="shared" si="48"/>
        <v>364000</v>
      </c>
      <c r="H2520" s="13"/>
    </row>
    <row r="2521" spans="1:8" hidden="1" x14ac:dyDescent="0.25">
      <c r="A2521" s="113">
        <v>44890</v>
      </c>
      <c r="B2521" s="21" t="s">
        <v>8657</v>
      </c>
      <c r="C2521" s="13" t="s">
        <v>8394</v>
      </c>
      <c r="D2521" s="766" t="s">
        <v>8738</v>
      </c>
      <c r="E2521" s="22">
        <v>206663</v>
      </c>
      <c r="F2521" s="19"/>
      <c r="G2521" s="14">
        <f t="shared" si="48"/>
        <v>206663</v>
      </c>
      <c r="H2521" s="13"/>
    </row>
    <row r="2522" spans="1:8" hidden="1" x14ac:dyDescent="0.25">
      <c r="A2522" s="113">
        <v>44890</v>
      </c>
      <c r="B2522" s="21" t="s">
        <v>8043</v>
      </c>
      <c r="C2522" s="13" t="s">
        <v>8394</v>
      </c>
      <c r="D2522" s="766" t="s">
        <v>8739</v>
      </c>
      <c r="E2522" s="22">
        <v>128076</v>
      </c>
      <c r="F2522" s="19"/>
      <c r="G2522" s="14">
        <f t="shared" si="48"/>
        <v>128076</v>
      </c>
      <c r="H2522" s="13"/>
    </row>
    <row r="2523" spans="1:8" hidden="1" x14ac:dyDescent="0.25">
      <c r="A2523" s="113">
        <v>44889</v>
      </c>
      <c r="B2523" s="21" t="s">
        <v>7921</v>
      </c>
      <c r="C2523" s="13" t="s">
        <v>8394</v>
      </c>
      <c r="D2523" s="766"/>
      <c r="E2523" s="22"/>
      <c r="F2523" s="19">
        <v>51219</v>
      </c>
      <c r="G2523" s="14">
        <f t="shared" si="48"/>
        <v>-51219</v>
      </c>
      <c r="H2523" s="1198" t="s">
        <v>8635</v>
      </c>
    </row>
    <row r="2524" spans="1:8" hidden="1" x14ac:dyDescent="0.25">
      <c r="A2524" s="113">
        <v>44889</v>
      </c>
      <c r="B2524" s="21" t="s">
        <v>8043</v>
      </c>
      <c r="C2524" s="13" t="s">
        <v>8394</v>
      </c>
      <c r="D2524" s="766"/>
      <c r="E2524" s="22"/>
      <c r="F2524" s="19">
        <v>50117</v>
      </c>
      <c r="G2524" s="14">
        <f t="shared" si="48"/>
        <v>-50117</v>
      </c>
      <c r="H2524" s="1198"/>
    </row>
    <row r="2525" spans="1:8" hidden="1" x14ac:dyDescent="0.25">
      <c r="A2525" s="113">
        <v>44889</v>
      </c>
      <c r="B2525" s="21" t="s">
        <v>8077</v>
      </c>
      <c r="C2525" s="13" t="s">
        <v>8394</v>
      </c>
      <c r="D2525" s="766"/>
      <c r="E2525" s="22"/>
      <c r="F2525" s="19">
        <v>13496</v>
      </c>
      <c r="G2525" s="14">
        <f t="shared" si="48"/>
        <v>-13496</v>
      </c>
      <c r="H2525" s="1198"/>
    </row>
    <row r="2526" spans="1:8" hidden="1" x14ac:dyDescent="0.25">
      <c r="A2526" s="113">
        <v>44889</v>
      </c>
      <c r="B2526" s="21" t="s">
        <v>8559</v>
      </c>
      <c r="C2526" s="13" t="s">
        <v>8394</v>
      </c>
      <c r="D2526" s="766"/>
      <c r="E2526" s="22"/>
      <c r="F2526" s="19">
        <v>115599</v>
      </c>
      <c r="G2526" s="14">
        <f t="shared" si="48"/>
        <v>-115599</v>
      </c>
      <c r="H2526" s="1198"/>
    </row>
    <row r="2527" spans="1:8" hidden="1" x14ac:dyDescent="0.25">
      <c r="A2527" s="113">
        <v>44889</v>
      </c>
      <c r="B2527" s="21" t="s">
        <v>8532</v>
      </c>
      <c r="C2527" s="13" t="s">
        <v>8394</v>
      </c>
      <c r="D2527" s="766"/>
      <c r="E2527" s="22"/>
      <c r="F2527" s="19">
        <v>72562</v>
      </c>
      <c r="G2527" s="14">
        <f t="shared" si="48"/>
        <v>-72562</v>
      </c>
      <c r="H2527" s="1198"/>
    </row>
    <row r="2528" spans="1:8" hidden="1" x14ac:dyDescent="0.25">
      <c r="A2528" s="113">
        <v>44889</v>
      </c>
      <c r="B2528" s="21" t="s">
        <v>8657</v>
      </c>
      <c r="C2528" s="13" t="s">
        <v>8394</v>
      </c>
      <c r="D2528" s="766"/>
      <c r="E2528" s="22"/>
      <c r="F2528" s="19">
        <f>500000-F2527-F2526-F2525-F2524-F2523</f>
        <v>197007</v>
      </c>
      <c r="G2528" s="14">
        <f t="shared" si="48"/>
        <v>-197007</v>
      </c>
      <c r="H2528" s="1198"/>
    </row>
    <row r="2529" spans="1:8" hidden="1" x14ac:dyDescent="0.25">
      <c r="A2529" s="113">
        <v>44891</v>
      </c>
      <c r="B2529" s="21" t="s">
        <v>8339</v>
      </c>
      <c r="C2529" s="13" t="s">
        <v>169</v>
      </c>
      <c r="D2529" s="766" t="s">
        <v>8734</v>
      </c>
      <c r="E2529" s="22">
        <v>4000</v>
      </c>
      <c r="F2529" s="19"/>
      <c r="G2529" s="14">
        <f t="shared" si="48"/>
        <v>4000</v>
      </c>
      <c r="H2529" s="13" t="s">
        <v>8731</v>
      </c>
    </row>
    <row r="2530" spans="1:8" hidden="1" x14ac:dyDescent="0.25">
      <c r="A2530" s="113">
        <v>44891</v>
      </c>
      <c r="B2530" s="21" t="s">
        <v>8339</v>
      </c>
      <c r="C2530" s="13" t="s">
        <v>2196</v>
      </c>
      <c r="D2530" s="766" t="s">
        <v>8745</v>
      </c>
      <c r="E2530" s="22">
        <v>15000</v>
      </c>
      <c r="F2530" s="19"/>
      <c r="G2530" s="14">
        <f t="shared" si="48"/>
        <v>15000</v>
      </c>
      <c r="H2530" s="13" t="s">
        <v>8747</v>
      </c>
    </row>
    <row r="2531" spans="1:8" hidden="1" x14ac:dyDescent="0.25">
      <c r="A2531" s="113">
        <v>44891</v>
      </c>
      <c r="B2531" s="21" t="s">
        <v>8339</v>
      </c>
      <c r="C2531" s="13" t="s">
        <v>2196</v>
      </c>
      <c r="D2531" s="766" t="s">
        <v>8746</v>
      </c>
      <c r="E2531" s="22">
        <v>25200</v>
      </c>
      <c r="F2531" s="19"/>
      <c r="G2531" s="14">
        <f t="shared" si="48"/>
        <v>25200</v>
      </c>
      <c r="H2531" s="13" t="s">
        <v>8748</v>
      </c>
    </row>
    <row r="2532" spans="1:8" hidden="1" x14ac:dyDescent="0.25">
      <c r="A2532" s="113">
        <v>44893</v>
      </c>
      <c r="B2532" s="51" t="s">
        <v>8339</v>
      </c>
      <c r="C2532" s="7" t="s">
        <v>166</v>
      </c>
      <c r="D2532" s="780" t="s">
        <v>8801</v>
      </c>
      <c r="E2532" s="300">
        <v>52000</v>
      </c>
      <c r="F2532" s="214"/>
      <c r="G2532" s="14">
        <f t="shared" si="48"/>
        <v>52000</v>
      </c>
    </row>
    <row r="2533" spans="1:8" hidden="1"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hidden="1" x14ac:dyDescent="0.25">
      <c r="A2536" s="113">
        <v>44896</v>
      </c>
      <c r="B2536" s="51" t="s">
        <v>7921</v>
      </c>
      <c r="C2536" s="7" t="s">
        <v>438</v>
      </c>
      <c r="D2536" s="780"/>
      <c r="E2536" s="300"/>
      <c r="F2536" s="214">
        <v>100000</v>
      </c>
      <c r="G2536" s="14">
        <f t="shared" si="48"/>
        <v>-100000</v>
      </c>
      <c r="H2536" s="7" t="s">
        <v>8717</v>
      </c>
    </row>
    <row r="2537" spans="1:8" hidden="1" x14ac:dyDescent="0.25">
      <c r="A2537" s="113">
        <v>44897</v>
      </c>
      <c r="B2537" s="51" t="s">
        <v>7921</v>
      </c>
      <c r="C2537" s="7" t="s">
        <v>438</v>
      </c>
      <c r="D2537" s="780"/>
      <c r="E2537" s="300"/>
      <c r="F2537" s="214">
        <v>100000</v>
      </c>
      <c r="G2537" s="14">
        <f t="shared" si="48"/>
        <v>-100000</v>
      </c>
      <c r="H2537" s="7" t="s">
        <v>8717</v>
      </c>
    </row>
    <row r="2538" spans="1:8" hidden="1" x14ac:dyDescent="0.25">
      <c r="A2538" s="113">
        <v>44896</v>
      </c>
      <c r="B2538" s="51" t="s">
        <v>8339</v>
      </c>
      <c r="C2538" s="7" t="s">
        <v>7467</v>
      </c>
      <c r="D2538" s="780" t="s">
        <v>8857</v>
      </c>
      <c r="E2538" s="300">
        <v>4000</v>
      </c>
      <c r="F2538" s="214"/>
      <c r="G2538" s="14">
        <f t="shared" si="48"/>
        <v>4000</v>
      </c>
    </row>
    <row r="2539" spans="1:8" hidden="1" x14ac:dyDescent="0.25">
      <c r="A2539" s="113">
        <v>44896</v>
      </c>
      <c r="B2539" s="51" t="s">
        <v>8339</v>
      </c>
      <c r="C2539" s="7" t="s">
        <v>7467</v>
      </c>
      <c r="D2539" s="780" t="s">
        <v>8858</v>
      </c>
      <c r="E2539" s="300">
        <v>100742</v>
      </c>
      <c r="F2539" s="214"/>
      <c r="G2539" s="14">
        <f t="shared" si="48"/>
        <v>100742</v>
      </c>
    </row>
    <row r="2540" spans="1:8" hidden="1" x14ac:dyDescent="0.25">
      <c r="A2540" s="113">
        <v>44896</v>
      </c>
      <c r="B2540" s="51" t="s">
        <v>8339</v>
      </c>
      <c r="C2540" s="7" t="s">
        <v>7467</v>
      </c>
      <c r="D2540" s="780" t="s">
        <v>8861</v>
      </c>
      <c r="E2540" s="300">
        <v>294393</v>
      </c>
      <c r="F2540" s="214"/>
      <c r="G2540" s="14">
        <f t="shared" si="48"/>
        <v>294393</v>
      </c>
    </row>
    <row r="2541" spans="1:8" hidden="1" x14ac:dyDescent="0.25">
      <c r="A2541" s="113">
        <v>44896</v>
      </c>
      <c r="B2541" s="51" t="s">
        <v>8657</v>
      </c>
      <c r="C2541" s="7" t="s">
        <v>2196</v>
      </c>
      <c r="D2541" s="780" t="s">
        <v>8803</v>
      </c>
      <c r="E2541" s="300">
        <v>42000</v>
      </c>
      <c r="F2541" s="214"/>
      <c r="G2541" s="14">
        <f t="shared" si="48"/>
        <v>42000</v>
      </c>
      <c r="H2541" s="13" t="s">
        <v>8805</v>
      </c>
    </row>
    <row r="2542" spans="1:8" hidden="1" x14ac:dyDescent="0.25">
      <c r="A2542" s="113">
        <v>44897</v>
      </c>
      <c r="B2542" s="51" t="s">
        <v>8657</v>
      </c>
      <c r="C2542" s="7" t="s">
        <v>2196</v>
      </c>
      <c r="D2542" s="780" t="s">
        <v>8804</v>
      </c>
      <c r="E2542" s="300">
        <v>10000</v>
      </c>
      <c r="F2542" s="214"/>
      <c r="G2542" s="14">
        <f t="shared" si="48"/>
        <v>10000</v>
      </c>
      <c r="H2542" s="7" t="s">
        <v>8806</v>
      </c>
    </row>
    <row r="2543" spans="1:8" hidden="1" x14ac:dyDescent="0.25">
      <c r="A2543" s="113">
        <v>44897</v>
      </c>
      <c r="B2543" s="51" t="s">
        <v>8559</v>
      </c>
      <c r="C2543" s="7" t="s">
        <v>7467</v>
      </c>
      <c r="D2543" s="780" t="s">
        <v>8862</v>
      </c>
      <c r="E2543" s="300">
        <v>157044</v>
      </c>
      <c r="F2543" s="214"/>
      <c r="G2543" s="14">
        <f t="shared" si="48"/>
        <v>157044</v>
      </c>
    </row>
    <row r="2544" spans="1:8" hidden="1" x14ac:dyDescent="0.25">
      <c r="A2544" s="113">
        <v>44897</v>
      </c>
      <c r="B2544" s="51" t="s">
        <v>8559</v>
      </c>
      <c r="C2544" s="7" t="s">
        <v>7467</v>
      </c>
      <c r="D2544" s="780" t="s">
        <v>8863</v>
      </c>
      <c r="E2544" s="300">
        <v>55248</v>
      </c>
      <c r="F2544" s="214"/>
      <c r="G2544" s="14">
        <f t="shared" si="48"/>
        <v>55248</v>
      </c>
    </row>
    <row r="2545" spans="1:8" hidden="1" x14ac:dyDescent="0.25">
      <c r="A2545" s="113">
        <v>44897</v>
      </c>
      <c r="B2545" s="51" t="s">
        <v>8339</v>
      </c>
      <c r="C2545" s="7" t="s">
        <v>7467</v>
      </c>
      <c r="D2545" s="780" t="s">
        <v>8864</v>
      </c>
      <c r="E2545" s="300">
        <v>56000</v>
      </c>
      <c r="F2545" s="214"/>
      <c r="G2545" s="14">
        <f t="shared" si="48"/>
        <v>56000</v>
      </c>
    </row>
    <row r="2546" spans="1:8" hidden="1" x14ac:dyDescent="0.25">
      <c r="A2546" s="113">
        <v>44897</v>
      </c>
      <c r="B2546" s="10" t="s">
        <v>7953</v>
      </c>
      <c r="C2546" s="11" t="s">
        <v>7954</v>
      </c>
      <c r="F2546" s="9">
        <v>200000</v>
      </c>
      <c r="G2546" s="14">
        <f t="shared" si="48"/>
        <v>-200000</v>
      </c>
      <c r="H2546" s="7" t="s">
        <v>7918</v>
      </c>
    </row>
    <row r="2547" spans="1:8" hidden="1" x14ac:dyDescent="0.25">
      <c r="A2547" s="113">
        <v>44898</v>
      </c>
      <c r="B2547" s="10" t="s">
        <v>8043</v>
      </c>
      <c r="C2547" s="11" t="s">
        <v>7467</v>
      </c>
      <c r="D2547" s="768" t="s">
        <v>8865</v>
      </c>
      <c r="E2547" s="8">
        <v>350364</v>
      </c>
      <c r="G2547" s="14">
        <f t="shared" si="48"/>
        <v>350364</v>
      </c>
    </row>
    <row r="2548" spans="1:8" hidden="1"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hidden="1" x14ac:dyDescent="0.25">
      <c r="A2550" s="113">
        <v>44900</v>
      </c>
      <c r="B2550" s="10" t="s">
        <v>8657</v>
      </c>
      <c r="C2550" s="11" t="s">
        <v>8394</v>
      </c>
      <c r="D2550" s="768" t="s">
        <v>8808</v>
      </c>
      <c r="E2550" s="8">
        <v>333027</v>
      </c>
      <c r="G2550" s="6">
        <f t="shared" si="48"/>
        <v>333027</v>
      </c>
    </row>
    <row r="2551" spans="1:8" hidden="1" x14ac:dyDescent="0.25">
      <c r="A2551" s="113">
        <v>44901</v>
      </c>
      <c r="B2551" s="10" t="s">
        <v>1400</v>
      </c>
      <c r="C2551" s="11" t="s">
        <v>438</v>
      </c>
      <c r="D2551" s="768" t="s">
        <v>8855</v>
      </c>
      <c r="E2551" s="8">
        <v>1900</v>
      </c>
      <c r="G2551" s="6">
        <f t="shared" si="48"/>
        <v>1900</v>
      </c>
      <c r="H2551" s="7" t="s">
        <v>8856</v>
      </c>
    </row>
    <row r="2552" spans="1:8" hidden="1" x14ac:dyDescent="0.25">
      <c r="A2552" s="113">
        <v>44901</v>
      </c>
      <c r="B2552" s="10" t="s">
        <v>8339</v>
      </c>
      <c r="C2552" s="11" t="s">
        <v>7467</v>
      </c>
      <c r="D2552" s="768" t="s">
        <v>8860</v>
      </c>
      <c r="E2552" s="8">
        <v>100742</v>
      </c>
      <c r="G2552" s="6">
        <f t="shared" si="48"/>
        <v>100742</v>
      </c>
    </row>
    <row r="2553" spans="1:8" hidden="1" x14ac:dyDescent="0.25">
      <c r="A2553" s="113">
        <v>44901</v>
      </c>
      <c r="B2553" s="10" t="s">
        <v>8339</v>
      </c>
      <c r="C2553" s="11" t="s">
        <v>7467</v>
      </c>
      <c r="D2553" s="768" t="s">
        <v>8866</v>
      </c>
      <c r="E2553" s="8">
        <v>147250</v>
      </c>
      <c r="G2553" s="6">
        <f t="shared" si="48"/>
        <v>147250</v>
      </c>
    </row>
    <row r="2554" spans="1:8" hidden="1" x14ac:dyDescent="0.25">
      <c r="A2554" s="113">
        <v>44902</v>
      </c>
      <c r="B2554" s="10" t="s">
        <v>1400</v>
      </c>
      <c r="C2554" s="11" t="s">
        <v>2196</v>
      </c>
      <c r="F2554" s="9">
        <v>5940</v>
      </c>
      <c r="G2554" s="6">
        <f t="shared" si="48"/>
        <v>-5940</v>
      </c>
      <c r="H2554" s="1242" t="s">
        <v>8824</v>
      </c>
    </row>
    <row r="2555" spans="1:8" hidden="1" x14ac:dyDescent="0.25">
      <c r="A2555" s="113">
        <v>44902</v>
      </c>
      <c r="B2555" s="10" t="s">
        <v>8339</v>
      </c>
      <c r="C2555" s="11" t="s">
        <v>2196</v>
      </c>
      <c r="F2555" s="9">
        <v>39210</v>
      </c>
      <c r="G2555" s="6">
        <f t="shared" si="48"/>
        <v>-39210</v>
      </c>
      <c r="H2555" s="1242"/>
    </row>
    <row r="2556" spans="1:8" hidden="1" x14ac:dyDescent="0.25">
      <c r="A2556" s="113">
        <v>44902</v>
      </c>
      <c r="B2556" s="10" t="s">
        <v>8559</v>
      </c>
      <c r="C2556" s="11" t="s">
        <v>2196</v>
      </c>
      <c r="F2556" s="9">
        <v>18450</v>
      </c>
      <c r="G2556" s="6">
        <f t="shared" si="48"/>
        <v>-18450</v>
      </c>
      <c r="H2556" s="1242"/>
    </row>
    <row r="2557" spans="1:8" hidden="1" x14ac:dyDescent="0.25">
      <c r="A2557" s="113">
        <v>44902</v>
      </c>
      <c r="B2557" s="10" t="s">
        <v>8657</v>
      </c>
      <c r="C2557" s="11" t="s">
        <v>2196</v>
      </c>
      <c r="F2557" s="9">
        <v>80000</v>
      </c>
      <c r="G2557" s="6">
        <f t="shared" si="48"/>
        <v>-80000</v>
      </c>
      <c r="H2557" s="1242"/>
    </row>
    <row r="2558" spans="1:8" hidden="1" x14ac:dyDescent="0.25">
      <c r="A2558" s="113">
        <v>44904</v>
      </c>
      <c r="B2558" s="10" t="s">
        <v>8657</v>
      </c>
      <c r="C2558" s="11" t="s">
        <v>8394</v>
      </c>
      <c r="F2558" s="9">
        <v>468530</v>
      </c>
      <c r="G2558" s="6">
        <f t="shared" si="48"/>
        <v>-468530</v>
      </c>
      <c r="H2558" s="7" t="s">
        <v>8835</v>
      </c>
    </row>
    <row r="2559" spans="1:8" hidden="1" x14ac:dyDescent="0.25">
      <c r="A2559" s="113">
        <v>44904</v>
      </c>
      <c r="B2559" s="10" t="s">
        <v>8657</v>
      </c>
      <c r="C2559" s="11" t="s">
        <v>7242</v>
      </c>
      <c r="F2559" s="9">
        <v>790800</v>
      </c>
      <c r="G2559" s="6">
        <f t="shared" si="48"/>
        <v>-790800</v>
      </c>
      <c r="H2559" s="7" t="s">
        <v>8836</v>
      </c>
    </row>
    <row r="2560" spans="1:8" hidden="1" x14ac:dyDescent="0.25">
      <c r="A2560" s="113">
        <v>44904</v>
      </c>
      <c r="B2560" s="10" t="s">
        <v>8657</v>
      </c>
      <c r="C2560" s="11" t="s">
        <v>5681</v>
      </c>
      <c r="F2560" s="9">
        <v>500000</v>
      </c>
      <c r="G2560" s="6">
        <f t="shared" si="48"/>
        <v>-500000</v>
      </c>
      <c r="H2560" s="7" t="s">
        <v>8835</v>
      </c>
    </row>
    <row r="2561" spans="1:8" hidden="1" x14ac:dyDescent="0.25">
      <c r="A2561" s="113">
        <v>44904</v>
      </c>
      <c r="B2561" s="10" t="s">
        <v>8657</v>
      </c>
      <c r="C2561" s="11" t="s">
        <v>5681</v>
      </c>
      <c r="F2561" s="9">
        <v>350000</v>
      </c>
      <c r="G2561" s="6">
        <f t="shared" si="48"/>
        <v>-350000</v>
      </c>
      <c r="H2561" s="7" t="s">
        <v>8835</v>
      </c>
    </row>
    <row r="2562" spans="1:8" hidden="1"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hidden="1" x14ac:dyDescent="0.25">
      <c r="A2564" s="113">
        <v>44907</v>
      </c>
      <c r="B2564" s="743" t="s">
        <v>7921</v>
      </c>
      <c r="C2564" s="750" t="s">
        <v>438</v>
      </c>
      <c r="D2564" s="779"/>
      <c r="E2564" s="751"/>
      <c r="F2564" s="752">
        <v>24400</v>
      </c>
      <c r="G2564" s="753">
        <f t="shared" si="48"/>
        <v>-24400</v>
      </c>
      <c r="H2564" s="1202" t="s">
        <v>8851</v>
      </c>
    </row>
    <row r="2565" spans="1:8" hidden="1" x14ac:dyDescent="0.25">
      <c r="A2565" s="113">
        <v>44907</v>
      </c>
      <c r="B2565" s="743" t="s">
        <v>3946</v>
      </c>
      <c r="C2565" s="750" t="s">
        <v>438</v>
      </c>
      <c r="D2565" s="779"/>
      <c r="E2565" s="751"/>
      <c r="F2565" s="752">
        <v>68000</v>
      </c>
      <c r="G2565" s="753">
        <f t="shared" si="48"/>
        <v>-68000</v>
      </c>
      <c r="H2565" s="1202"/>
    </row>
    <row r="2566" spans="1:8" hidden="1" x14ac:dyDescent="0.25">
      <c r="A2566" s="113">
        <v>44907</v>
      </c>
      <c r="B2566" s="743" t="s">
        <v>1400</v>
      </c>
      <c r="C2566" s="750" t="s">
        <v>438</v>
      </c>
      <c r="D2566" s="779"/>
      <c r="E2566" s="751"/>
      <c r="F2566" s="752">
        <v>7600</v>
      </c>
      <c r="G2566" s="753">
        <f t="shared" si="48"/>
        <v>-7600</v>
      </c>
      <c r="H2566" s="1202"/>
    </row>
    <row r="2567" spans="1:8" hidden="1" x14ac:dyDescent="0.25">
      <c r="A2567" s="113">
        <v>44907</v>
      </c>
      <c r="B2567" s="743" t="s">
        <v>8339</v>
      </c>
      <c r="C2567" s="750" t="s">
        <v>7242</v>
      </c>
      <c r="D2567" s="779" t="s">
        <v>8737</v>
      </c>
      <c r="E2567" s="751">
        <v>1603139</v>
      </c>
      <c r="F2567" s="752"/>
      <c r="G2567" s="753">
        <f t="shared" si="48"/>
        <v>1603139</v>
      </c>
      <c r="H2567" s="750"/>
    </row>
    <row r="2568" spans="1:8" hidden="1"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hidden="1" x14ac:dyDescent="0.25">
      <c r="A2571" s="113">
        <v>44909</v>
      </c>
      <c r="B2571" s="743" t="s">
        <v>8657</v>
      </c>
      <c r="C2571" s="750" t="s">
        <v>166</v>
      </c>
      <c r="D2571" s="779" t="s">
        <v>8802</v>
      </c>
      <c r="E2571" s="751">
        <v>23625</v>
      </c>
      <c r="F2571" s="752"/>
      <c r="G2571" s="753">
        <f t="shared" si="48"/>
        <v>23625</v>
      </c>
      <c r="H2571" s="750"/>
    </row>
    <row r="2572" spans="1:8" hidden="1" x14ac:dyDescent="0.25">
      <c r="A2572" s="113">
        <v>44910</v>
      </c>
      <c r="B2572" s="743" t="s">
        <v>6505</v>
      </c>
      <c r="C2572" s="750" t="s">
        <v>164</v>
      </c>
      <c r="D2572" s="779" t="s">
        <v>8215</v>
      </c>
      <c r="E2572" s="751">
        <v>1320</v>
      </c>
      <c r="F2572" s="752"/>
      <c r="G2572" s="753">
        <f t="shared" si="48"/>
        <v>1320</v>
      </c>
      <c r="H2572" s="750" t="s">
        <v>8907</v>
      </c>
    </row>
    <row r="2573" spans="1:8" hidden="1" x14ac:dyDescent="0.25">
      <c r="A2573" s="113">
        <v>44910</v>
      </c>
      <c r="B2573" s="743" t="s">
        <v>8339</v>
      </c>
      <c r="C2573" s="750" t="s">
        <v>2196</v>
      </c>
      <c r="D2573" s="779"/>
      <c r="E2573" s="751"/>
      <c r="F2573" s="752">
        <v>100000</v>
      </c>
      <c r="G2573" s="753">
        <f t="shared" si="48"/>
        <v>-100000</v>
      </c>
      <c r="H2573" s="750" t="s">
        <v>8869</v>
      </c>
    </row>
    <row r="2574" spans="1:8" hidden="1" x14ac:dyDescent="0.25">
      <c r="A2574" s="113">
        <v>44910</v>
      </c>
      <c r="B2574" s="743" t="s">
        <v>7921</v>
      </c>
      <c r="C2574" s="750" t="s">
        <v>164</v>
      </c>
      <c r="D2574" s="779"/>
      <c r="E2574" s="751"/>
      <c r="F2574" s="752">
        <v>67349</v>
      </c>
      <c r="G2574" s="753">
        <f t="shared" si="48"/>
        <v>-67349</v>
      </c>
      <c r="H2574" s="1241" t="s">
        <v>8869</v>
      </c>
    </row>
    <row r="2575" spans="1:8" hidden="1" x14ac:dyDescent="0.25">
      <c r="A2575" s="113">
        <v>44910</v>
      </c>
      <c r="B2575" s="743" t="s">
        <v>6505</v>
      </c>
      <c r="C2575" s="750" t="s">
        <v>164</v>
      </c>
      <c r="D2575" s="779"/>
      <c r="E2575" s="751"/>
      <c r="F2575" s="752">
        <v>9328</v>
      </c>
      <c r="G2575" s="753">
        <f t="shared" si="48"/>
        <v>-9328</v>
      </c>
      <c r="H2575" s="1241"/>
    </row>
    <row r="2576" spans="1:8" hidden="1" x14ac:dyDescent="0.25">
      <c r="A2576" s="113">
        <v>44910</v>
      </c>
      <c r="B2576" s="743" t="s">
        <v>7067</v>
      </c>
      <c r="C2576" s="750" t="s">
        <v>164</v>
      </c>
      <c r="D2576" s="779"/>
      <c r="E2576" s="751"/>
      <c r="F2576" s="752">
        <v>247</v>
      </c>
      <c r="G2576" s="753">
        <f t="shared" si="48"/>
        <v>-247</v>
      </c>
      <c r="H2576" s="1241"/>
    </row>
    <row r="2577" spans="1:8" hidden="1" x14ac:dyDescent="0.25">
      <c r="A2577" s="113">
        <v>44910</v>
      </c>
      <c r="B2577" s="743" t="s">
        <v>1400</v>
      </c>
      <c r="C2577" s="750" t="s">
        <v>164</v>
      </c>
      <c r="D2577" s="779"/>
      <c r="E2577" s="751"/>
      <c r="F2577" s="752">
        <v>23076</v>
      </c>
      <c r="G2577" s="753">
        <f t="shared" si="48"/>
        <v>-23076</v>
      </c>
      <c r="H2577" s="1241"/>
    </row>
    <row r="2578" spans="1:8" hidden="1" x14ac:dyDescent="0.25">
      <c r="A2578" s="113">
        <v>44910</v>
      </c>
      <c r="B2578" s="743" t="s">
        <v>8043</v>
      </c>
      <c r="C2578" s="750" t="s">
        <v>7467</v>
      </c>
      <c r="D2578" s="779"/>
      <c r="E2578" s="751"/>
      <c r="F2578" s="752">
        <v>300000</v>
      </c>
      <c r="G2578" s="753">
        <f t="shared" si="48"/>
        <v>-300000</v>
      </c>
      <c r="H2578" s="750" t="s">
        <v>8869</v>
      </c>
    </row>
    <row r="2579" spans="1:8" hidden="1" x14ac:dyDescent="0.25">
      <c r="A2579" s="113">
        <v>44910</v>
      </c>
      <c r="B2579" s="743" t="s">
        <v>8043</v>
      </c>
      <c r="C2579" s="750" t="s">
        <v>7467</v>
      </c>
      <c r="D2579" s="779"/>
      <c r="E2579" s="751"/>
      <c r="F2579" s="752">
        <v>300000</v>
      </c>
      <c r="G2579" s="753">
        <f t="shared" si="48"/>
        <v>-300000</v>
      </c>
      <c r="H2579" s="750" t="s">
        <v>8869</v>
      </c>
    </row>
    <row r="2580" spans="1:8" hidden="1"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hidden="1" x14ac:dyDescent="0.25">
      <c r="A2582" s="113">
        <v>44914</v>
      </c>
      <c r="B2582" s="743" t="s">
        <v>1400</v>
      </c>
      <c r="C2582" s="750" t="s">
        <v>3011</v>
      </c>
      <c r="D2582" s="779"/>
      <c r="E2582" s="751"/>
      <c r="F2582" s="752">
        <v>14000</v>
      </c>
      <c r="G2582" s="753">
        <f t="shared" si="48"/>
        <v>-14000</v>
      </c>
      <c r="H2582" s="1240" t="s">
        <v>8896</v>
      </c>
    </row>
    <row r="2583" spans="1:8" hidden="1" x14ac:dyDescent="0.25">
      <c r="A2583" s="113">
        <v>44914</v>
      </c>
      <c r="B2583" s="743" t="s">
        <v>6511</v>
      </c>
      <c r="C2583" s="750" t="s">
        <v>3011</v>
      </c>
      <c r="D2583" s="779"/>
      <c r="E2583" s="751"/>
      <c r="F2583" s="752">
        <v>11000</v>
      </c>
      <c r="G2583" s="753">
        <f t="shared" si="48"/>
        <v>-11000</v>
      </c>
      <c r="H2583" s="1240"/>
    </row>
    <row r="2584" spans="1:8" hidden="1" x14ac:dyDescent="0.25">
      <c r="A2584" s="113">
        <v>44914</v>
      </c>
      <c r="B2584" s="743" t="s">
        <v>8043</v>
      </c>
      <c r="C2584" s="750" t="s">
        <v>3011</v>
      </c>
      <c r="D2584" s="779"/>
      <c r="E2584" s="751"/>
      <c r="F2584" s="752">
        <v>25000</v>
      </c>
      <c r="G2584" s="753">
        <f t="shared" si="48"/>
        <v>-25000</v>
      </c>
      <c r="H2584" s="1240"/>
    </row>
    <row r="2585" spans="1:8" hidden="1" x14ac:dyDescent="0.25">
      <c r="A2585" s="113">
        <v>44917</v>
      </c>
      <c r="B2585" s="743" t="s">
        <v>8868</v>
      </c>
      <c r="C2585" s="750" t="s">
        <v>166</v>
      </c>
      <c r="D2585" s="779" t="s">
        <v>8910</v>
      </c>
      <c r="E2585" s="751">
        <v>78000</v>
      </c>
      <c r="F2585" s="752"/>
      <c r="G2585" s="753">
        <f t="shared" si="48"/>
        <v>78000</v>
      </c>
      <c r="H2585" s="750" t="s">
        <v>8911</v>
      </c>
    </row>
    <row r="2586" spans="1:8" hidden="1" x14ac:dyDescent="0.25">
      <c r="A2586" s="113">
        <v>44917</v>
      </c>
      <c r="B2586" s="743" t="s">
        <v>8876</v>
      </c>
      <c r="C2586" s="750" t="s">
        <v>180</v>
      </c>
      <c r="D2586" s="779" t="s">
        <v>8939</v>
      </c>
      <c r="E2586" s="751">
        <v>247080</v>
      </c>
      <c r="F2586" s="752"/>
      <c r="G2586" s="753">
        <f t="shared" si="48"/>
        <v>247080</v>
      </c>
      <c r="H2586" s="750"/>
    </row>
    <row r="2587" spans="1:8" hidden="1" x14ac:dyDescent="0.25">
      <c r="A2587" s="113">
        <v>44919</v>
      </c>
      <c r="B2587" s="743" t="s">
        <v>8657</v>
      </c>
      <c r="C2587" s="750" t="s">
        <v>8394</v>
      </c>
      <c r="D2587" s="779" t="s">
        <v>8968</v>
      </c>
      <c r="E2587" s="751">
        <v>118318</v>
      </c>
      <c r="F2587" s="752"/>
      <c r="G2587" s="753">
        <f t="shared" si="48"/>
        <v>118318</v>
      </c>
      <c r="H2587" s="750"/>
    </row>
    <row r="2588" spans="1:8" hidden="1"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hidden="1" x14ac:dyDescent="0.25">
      <c r="A2590" s="113">
        <v>44922</v>
      </c>
      <c r="B2590" s="743" t="s">
        <v>8559</v>
      </c>
      <c r="C2590" s="750" t="s">
        <v>7467</v>
      </c>
      <c r="D2590" s="779" t="s">
        <v>8966</v>
      </c>
      <c r="E2590" s="751">
        <v>33571</v>
      </c>
      <c r="F2590" s="752"/>
      <c r="G2590" s="753">
        <f t="shared" si="48"/>
        <v>33571</v>
      </c>
      <c r="H2590" s="750" t="s">
        <v>8967</v>
      </c>
    </row>
    <row r="2591" spans="1:8" hidden="1" x14ac:dyDescent="0.25">
      <c r="A2591" s="113">
        <v>44924</v>
      </c>
      <c r="B2591" s="743" t="s">
        <v>8043</v>
      </c>
      <c r="C2591" s="750" t="s">
        <v>7467</v>
      </c>
      <c r="D2591" s="779"/>
      <c r="E2591" s="751"/>
      <c r="F2591" s="752">
        <v>333000</v>
      </c>
      <c r="G2591" s="753">
        <f t="shared" si="48"/>
        <v>-333000</v>
      </c>
      <c r="H2591" s="750" t="s">
        <v>8956</v>
      </c>
    </row>
    <row r="2592" spans="1:8" hidden="1" x14ac:dyDescent="0.25">
      <c r="A2592" s="113">
        <v>44924</v>
      </c>
      <c r="B2592" s="743" t="s">
        <v>8043</v>
      </c>
      <c r="C2592" s="750" t="s">
        <v>7467</v>
      </c>
      <c r="D2592" s="779"/>
      <c r="E2592" s="751"/>
      <c r="F2592" s="752">
        <v>333000</v>
      </c>
      <c r="G2592" s="753">
        <f t="shared" si="48"/>
        <v>-333000</v>
      </c>
      <c r="H2592" s="750" t="s">
        <v>8957</v>
      </c>
    </row>
    <row r="2593" spans="1:8" hidden="1" x14ac:dyDescent="0.25">
      <c r="A2593" s="113">
        <v>44924</v>
      </c>
      <c r="B2593" s="743" t="s">
        <v>8043</v>
      </c>
      <c r="C2593" s="750" t="s">
        <v>7467</v>
      </c>
      <c r="D2593" s="779"/>
      <c r="E2593" s="751"/>
      <c r="F2593" s="752">
        <v>334000</v>
      </c>
      <c r="G2593" s="753">
        <f t="shared" si="48"/>
        <v>-334000</v>
      </c>
      <c r="H2593" s="750" t="s">
        <v>8958</v>
      </c>
    </row>
    <row r="2594" spans="1:8" hidden="1" x14ac:dyDescent="0.25">
      <c r="A2594" s="113">
        <v>44924</v>
      </c>
      <c r="B2594" s="743" t="s">
        <v>8657</v>
      </c>
      <c r="C2594" s="750" t="s">
        <v>166</v>
      </c>
      <c r="D2594" s="779" t="s">
        <v>8982</v>
      </c>
      <c r="E2594" s="751">
        <v>149500</v>
      </c>
      <c r="F2594" s="752"/>
      <c r="G2594" s="753">
        <f t="shared" si="48"/>
        <v>149500</v>
      </c>
      <c r="H2594" s="750" t="s">
        <v>8983</v>
      </c>
    </row>
    <row r="2595" spans="1:8" hidden="1" x14ac:dyDescent="0.25">
      <c r="A2595" s="113">
        <v>44924</v>
      </c>
      <c r="B2595" s="743" t="s">
        <v>8339</v>
      </c>
      <c r="C2595" s="750" t="s">
        <v>166</v>
      </c>
      <c r="D2595" s="779" t="s">
        <v>8965</v>
      </c>
      <c r="E2595" s="751">
        <v>17000</v>
      </c>
      <c r="F2595" s="752"/>
      <c r="G2595" s="753">
        <f t="shared" si="48"/>
        <v>17000</v>
      </c>
      <c r="H2595" s="750" t="s">
        <v>8964</v>
      </c>
    </row>
    <row r="2596" spans="1:8" hidden="1" x14ac:dyDescent="0.25">
      <c r="A2596" s="113">
        <v>44924</v>
      </c>
      <c r="B2596" s="743" t="s">
        <v>8657</v>
      </c>
      <c r="C2596" s="750" t="s">
        <v>8394</v>
      </c>
      <c r="D2596" s="779" t="s">
        <v>8969</v>
      </c>
      <c r="E2596" s="751">
        <v>38995</v>
      </c>
      <c r="F2596" s="752"/>
      <c r="G2596" s="753">
        <f t="shared" si="48"/>
        <v>38995</v>
      </c>
      <c r="H2596" s="750"/>
    </row>
    <row r="2597" spans="1:8" ht="25.5" hidden="1" x14ac:dyDescent="0.25">
      <c r="A2597" s="113">
        <v>44925</v>
      </c>
      <c r="B2597" s="743" t="s">
        <v>8868</v>
      </c>
      <c r="C2597" s="750" t="s">
        <v>7242</v>
      </c>
      <c r="D2597" s="779"/>
      <c r="E2597" s="751"/>
      <c r="F2597" s="752">
        <v>410600</v>
      </c>
      <c r="G2597" s="753">
        <f t="shared" si="48"/>
        <v>-410600</v>
      </c>
      <c r="H2597" s="76" t="s">
        <v>8963</v>
      </c>
    </row>
    <row r="2598" spans="1:8" ht="25.5" hidden="1" x14ac:dyDescent="0.25">
      <c r="A2598" s="113">
        <v>44925</v>
      </c>
      <c r="B2598" s="743" t="s">
        <v>8339</v>
      </c>
      <c r="C2598" s="750" t="s">
        <v>7242</v>
      </c>
      <c r="D2598" s="779"/>
      <c r="E2598" s="751"/>
      <c r="F2598" s="752">
        <v>370200</v>
      </c>
      <c r="G2598" s="753">
        <f t="shared" si="48"/>
        <v>-370200</v>
      </c>
      <c r="H2598" s="76" t="s">
        <v>8963</v>
      </c>
    </row>
    <row r="2599" spans="1:8" ht="25.5" hidden="1" x14ac:dyDescent="0.25">
      <c r="A2599" s="113">
        <v>44925</v>
      </c>
      <c r="B2599" s="743" t="s">
        <v>8559</v>
      </c>
      <c r="C2599" s="750" t="s">
        <v>7242</v>
      </c>
      <c r="D2599" s="779"/>
      <c r="E2599" s="751"/>
      <c r="F2599" s="752">
        <v>275600</v>
      </c>
      <c r="G2599" s="753">
        <f t="shared" si="48"/>
        <v>-275600</v>
      </c>
      <c r="H2599" s="76" t="s">
        <v>8963</v>
      </c>
    </row>
    <row r="2600" spans="1:8" hidden="1" x14ac:dyDescent="0.25">
      <c r="A2600" s="113">
        <v>44925</v>
      </c>
      <c r="B2600" s="743" t="s">
        <v>8339</v>
      </c>
      <c r="C2600" s="13" t="s">
        <v>8708</v>
      </c>
      <c r="D2600" s="766"/>
      <c r="E2600" s="22"/>
      <c r="F2600" s="19">
        <v>100000</v>
      </c>
      <c r="G2600" s="14">
        <f t="shared" si="48"/>
        <v>-100000</v>
      </c>
      <c r="H2600" s="13" t="s">
        <v>8981</v>
      </c>
    </row>
    <row r="2601" spans="1:8" hidden="1" x14ac:dyDescent="0.25">
      <c r="A2601" s="113">
        <v>44928</v>
      </c>
      <c r="B2601" s="743" t="s">
        <v>8339</v>
      </c>
      <c r="C2601" s="13" t="s">
        <v>2196</v>
      </c>
      <c r="D2601" s="766" t="s">
        <v>8984</v>
      </c>
      <c r="E2601" s="22">
        <v>16800</v>
      </c>
      <c r="F2601" s="19"/>
      <c r="G2601" s="14">
        <f t="shared" si="48"/>
        <v>16800</v>
      </c>
      <c r="H2601" s="750" t="s">
        <v>8909</v>
      </c>
    </row>
    <row r="2602" spans="1:8" hidden="1" x14ac:dyDescent="0.25">
      <c r="A2602" s="113">
        <v>44928</v>
      </c>
      <c r="B2602" s="743" t="s">
        <v>8339</v>
      </c>
      <c r="C2602" s="13" t="s">
        <v>2196</v>
      </c>
      <c r="D2602" s="766" t="s">
        <v>8985</v>
      </c>
      <c r="E2602" s="22">
        <v>40500</v>
      </c>
      <c r="F2602" s="19"/>
      <c r="G2602" s="14">
        <f t="shared" si="48"/>
        <v>40500</v>
      </c>
      <c r="H2602" s="750" t="s">
        <v>8986</v>
      </c>
    </row>
    <row r="2603" spans="1:8" hidden="1" x14ac:dyDescent="0.25">
      <c r="A2603" s="113">
        <v>44929</v>
      </c>
      <c r="B2603" s="743" t="s">
        <v>8559</v>
      </c>
      <c r="C2603" s="13" t="s">
        <v>7242</v>
      </c>
      <c r="D2603" s="766" t="s">
        <v>8739</v>
      </c>
      <c r="E2603" s="22">
        <v>704772</v>
      </c>
      <c r="F2603" s="19"/>
      <c r="G2603" s="14">
        <f t="shared" si="48"/>
        <v>704772</v>
      </c>
      <c r="H2603" s="750"/>
    </row>
    <row r="2604" spans="1:8" hidden="1" x14ac:dyDescent="0.25">
      <c r="A2604" s="113">
        <v>44929</v>
      </c>
      <c r="B2604" s="743" t="s">
        <v>8657</v>
      </c>
      <c r="C2604" s="13" t="s">
        <v>7242</v>
      </c>
      <c r="D2604" s="766" t="s">
        <v>8807</v>
      </c>
      <c r="E2604" s="22">
        <v>480779</v>
      </c>
      <c r="F2604" s="19"/>
      <c r="G2604" s="14">
        <f t="shared" si="48"/>
        <v>480779</v>
      </c>
      <c r="H2604" s="750"/>
    </row>
    <row r="2605" spans="1:8" hidden="1" x14ac:dyDescent="0.25">
      <c r="A2605" s="113">
        <v>44929</v>
      </c>
      <c r="B2605" s="743" t="s">
        <v>8868</v>
      </c>
      <c r="C2605" s="13" t="s">
        <v>7242</v>
      </c>
      <c r="D2605" s="766" t="s">
        <v>8808</v>
      </c>
      <c r="E2605" s="22">
        <v>353420</v>
      </c>
      <c r="F2605" s="19"/>
      <c r="G2605" s="14">
        <f t="shared" si="48"/>
        <v>353420</v>
      </c>
      <c r="H2605" s="750"/>
    </row>
    <row r="2606" spans="1:8" hidden="1" x14ac:dyDescent="0.25">
      <c r="A2606" s="113">
        <v>44929</v>
      </c>
      <c r="B2606" s="743" t="s">
        <v>8043</v>
      </c>
      <c r="C2606" s="13" t="s">
        <v>7242</v>
      </c>
      <c r="D2606" s="766" t="s">
        <v>8968</v>
      </c>
      <c r="E2606" s="22">
        <v>83410</v>
      </c>
      <c r="F2606" s="19"/>
      <c r="G2606" s="14">
        <f t="shared" si="48"/>
        <v>83410</v>
      </c>
      <c r="H2606" s="750"/>
    </row>
    <row r="2607" spans="1:8" hidden="1" x14ac:dyDescent="0.25">
      <c r="A2607" s="113">
        <v>44930</v>
      </c>
      <c r="B2607" s="743" t="s">
        <v>8339</v>
      </c>
      <c r="C2607" s="13" t="s">
        <v>2196</v>
      </c>
      <c r="D2607" s="766" t="s">
        <v>9041</v>
      </c>
      <c r="E2607" s="22">
        <v>9450</v>
      </c>
      <c r="F2607" s="19"/>
      <c r="G2607" s="14">
        <f t="shared" si="48"/>
        <v>9450</v>
      </c>
      <c r="H2607" s="750" t="s">
        <v>9043</v>
      </c>
    </row>
    <row r="2608" spans="1:8" hidden="1" x14ac:dyDescent="0.25">
      <c r="A2608" s="113">
        <v>44932</v>
      </c>
      <c r="B2608" s="743" t="s">
        <v>8339</v>
      </c>
      <c r="C2608" s="13" t="s">
        <v>7242</v>
      </c>
      <c r="D2608" s="766"/>
      <c r="E2608" s="22"/>
      <c r="F2608" s="19">
        <v>300000</v>
      </c>
      <c r="G2608" s="14">
        <f t="shared" si="48"/>
        <v>-300000</v>
      </c>
      <c r="H2608" s="13" t="s">
        <v>8988</v>
      </c>
    </row>
    <row r="2609" spans="1:8" hidden="1" x14ac:dyDescent="0.25">
      <c r="A2609" s="113">
        <v>44932</v>
      </c>
      <c r="B2609" s="743" t="s">
        <v>8339</v>
      </c>
      <c r="C2609" s="13" t="s">
        <v>7242</v>
      </c>
      <c r="D2609" s="766"/>
      <c r="E2609" s="22"/>
      <c r="F2609" s="19">
        <v>300000</v>
      </c>
      <c r="G2609" s="14">
        <f t="shared" si="48"/>
        <v>-300000</v>
      </c>
      <c r="H2609" s="13" t="s">
        <v>8987</v>
      </c>
    </row>
    <row r="2610" spans="1:8" hidden="1" x14ac:dyDescent="0.25">
      <c r="A2610" s="113">
        <v>44932</v>
      </c>
      <c r="B2610" s="743" t="s">
        <v>8339</v>
      </c>
      <c r="C2610" s="13" t="s">
        <v>7242</v>
      </c>
      <c r="D2610" s="766"/>
      <c r="E2610" s="22"/>
      <c r="F2610" s="19">
        <v>284875</v>
      </c>
      <c r="G2610" s="14">
        <f t="shared" si="48"/>
        <v>-284875</v>
      </c>
      <c r="H2610" s="13" t="s">
        <v>4977</v>
      </c>
    </row>
    <row r="2611" spans="1:8" hidden="1" x14ac:dyDescent="0.25">
      <c r="A2611" s="113">
        <v>44932</v>
      </c>
      <c r="B2611" s="743" t="s">
        <v>8339</v>
      </c>
      <c r="C2611" s="13" t="s">
        <v>7242</v>
      </c>
      <c r="D2611" s="766"/>
      <c r="E2611" s="22">
        <v>22990</v>
      </c>
      <c r="F2611" s="19"/>
      <c r="G2611" s="14">
        <f t="shared" si="48"/>
        <v>22990</v>
      </c>
      <c r="H2611" s="13" t="s">
        <v>4977</v>
      </c>
    </row>
    <row r="2612" spans="1:8" hidden="1" x14ac:dyDescent="0.25">
      <c r="A2612" s="113">
        <v>44935</v>
      </c>
      <c r="B2612" s="21" t="s">
        <v>8043</v>
      </c>
      <c r="C2612" s="13" t="s">
        <v>8456</v>
      </c>
      <c r="D2612" s="766" t="s">
        <v>8990</v>
      </c>
      <c r="E2612" s="22">
        <v>120000</v>
      </c>
      <c r="F2612" s="19"/>
      <c r="G2612" s="14">
        <f t="shared" si="48"/>
        <v>120000</v>
      </c>
      <c r="H2612" s="13"/>
    </row>
    <row r="2613" spans="1:8" hidden="1" x14ac:dyDescent="0.25">
      <c r="A2613" s="113">
        <v>44935</v>
      </c>
      <c r="B2613" s="21" t="s">
        <v>8868</v>
      </c>
      <c r="C2613" s="13" t="s">
        <v>2196</v>
      </c>
      <c r="D2613" s="766" t="s">
        <v>9042</v>
      </c>
      <c r="E2613" s="22">
        <v>7360</v>
      </c>
      <c r="F2613" s="19"/>
      <c r="G2613" s="14">
        <f t="shared" si="48"/>
        <v>7360</v>
      </c>
      <c r="H2613" s="13" t="s">
        <v>9044</v>
      </c>
    </row>
    <row r="2614" spans="1:8" hidden="1" x14ac:dyDescent="0.25">
      <c r="A2614" s="113">
        <v>44933</v>
      </c>
      <c r="B2614" s="21" t="s">
        <v>8339</v>
      </c>
      <c r="C2614" s="13" t="s">
        <v>7467</v>
      </c>
      <c r="D2614" s="766" t="s">
        <v>9053</v>
      </c>
      <c r="E2614" s="22">
        <v>33600</v>
      </c>
      <c r="F2614" s="19"/>
      <c r="G2614" s="14">
        <f t="shared" si="48"/>
        <v>33600</v>
      </c>
      <c r="H2614" s="13" t="s">
        <v>9054</v>
      </c>
    </row>
    <row r="2615" spans="1:8" hidden="1" x14ac:dyDescent="0.25">
      <c r="A2615" s="113">
        <v>44933</v>
      </c>
      <c r="B2615" s="21" t="s">
        <v>8043</v>
      </c>
      <c r="C2615" s="13" t="s">
        <v>8456</v>
      </c>
      <c r="D2615" s="766"/>
      <c r="E2615" s="22"/>
      <c r="F2615" s="19">
        <v>58000</v>
      </c>
      <c r="G2615" s="14">
        <f t="shared" si="48"/>
        <v>-58000</v>
      </c>
      <c r="H2615" s="1166" t="s">
        <v>8989</v>
      </c>
    </row>
    <row r="2616" spans="1:8" hidden="1" x14ac:dyDescent="0.25">
      <c r="A2616" s="113">
        <v>44933</v>
      </c>
      <c r="B2616" s="21" t="s">
        <v>7921</v>
      </c>
      <c r="C2616" s="13" t="s">
        <v>8456</v>
      </c>
      <c r="D2616" s="766"/>
      <c r="E2616" s="22"/>
      <c r="F2616" s="19">
        <v>42000</v>
      </c>
      <c r="G2616" s="14">
        <f t="shared" si="48"/>
        <v>-42000</v>
      </c>
      <c r="H2616" s="1167"/>
    </row>
    <row r="2617" spans="1:8" hidden="1" x14ac:dyDescent="0.25">
      <c r="A2617" s="113">
        <v>44935</v>
      </c>
      <c r="B2617" s="21" t="s">
        <v>7953</v>
      </c>
      <c r="C2617" s="13" t="s">
        <v>7954</v>
      </c>
      <c r="D2617" s="766"/>
      <c r="E2617" s="22">
        <v>35000</v>
      </c>
      <c r="F2617" s="19"/>
      <c r="G2617" s="14">
        <f t="shared" si="48"/>
        <v>35000</v>
      </c>
      <c r="H2617" s="13" t="s">
        <v>4977</v>
      </c>
    </row>
    <row r="2618" spans="1:8" hidden="1" x14ac:dyDescent="0.25">
      <c r="A2618" s="113">
        <v>44935</v>
      </c>
      <c r="B2618" s="21" t="s">
        <v>8657</v>
      </c>
      <c r="C2618" s="13" t="s">
        <v>166</v>
      </c>
      <c r="D2618" s="766" t="s">
        <v>9056</v>
      </c>
      <c r="E2618" s="22">
        <v>126500</v>
      </c>
      <c r="F2618" s="19"/>
      <c r="G2618" s="14">
        <f t="shared" si="48"/>
        <v>126500</v>
      </c>
      <c r="H2618" s="750" t="s">
        <v>9057</v>
      </c>
    </row>
    <row r="2619" spans="1:8" hidden="1" x14ac:dyDescent="0.25">
      <c r="A2619" s="113">
        <v>44935</v>
      </c>
      <c r="B2619" s="21" t="s">
        <v>8657</v>
      </c>
      <c r="C2619" s="13" t="s">
        <v>8394</v>
      </c>
      <c r="D2619" s="766"/>
      <c r="E2619" s="22"/>
      <c r="F2619" s="19">
        <v>1000000</v>
      </c>
      <c r="G2619" s="14">
        <f t="shared" si="48"/>
        <v>-1000000</v>
      </c>
      <c r="H2619" s="13" t="s">
        <v>9007</v>
      </c>
    </row>
    <row r="2620" spans="1:8" hidden="1" x14ac:dyDescent="0.25">
      <c r="A2620" s="113">
        <v>44937</v>
      </c>
      <c r="B2620" s="21" t="s">
        <v>8339</v>
      </c>
      <c r="C2620" s="13" t="s">
        <v>7467</v>
      </c>
      <c r="D2620" s="766" t="s">
        <v>9286</v>
      </c>
      <c r="E2620" s="783">
        <v>49065</v>
      </c>
      <c r="F2620" s="110"/>
      <c r="G2620" s="14">
        <f t="shared" si="48"/>
        <v>49065</v>
      </c>
      <c r="H2620" s="13" t="s">
        <v>9287</v>
      </c>
    </row>
    <row r="2621" spans="1:8" hidden="1" x14ac:dyDescent="0.25">
      <c r="A2621" s="113">
        <v>44938</v>
      </c>
      <c r="B2621" s="21" t="s">
        <v>8876</v>
      </c>
      <c r="C2621" s="13" t="s">
        <v>2196</v>
      </c>
      <c r="D2621" s="766" t="s">
        <v>9045</v>
      </c>
      <c r="E2621" s="783">
        <v>45500</v>
      </c>
      <c r="F2621" s="110"/>
      <c r="G2621" s="14">
        <f t="shared" si="48"/>
        <v>45500</v>
      </c>
      <c r="H2621" s="750" t="s">
        <v>9046</v>
      </c>
    </row>
    <row r="2622" spans="1:8" hidden="1" x14ac:dyDescent="0.25">
      <c r="A2622" s="113">
        <v>44938</v>
      </c>
      <c r="B2622" s="21" t="s">
        <v>8657</v>
      </c>
      <c r="C2622" s="13" t="s">
        <v>166</v>
      </c>
      <c r="D2622" s="766" t="s">
        <v>9055</v>
      </c>
      <c r="E2622" s="783">
        <v>126500</v>
      </c>
      <c r="F2622" s="110"/>
      <c r="G2622" s="14">
        <f t="shared" si="48"/>
        <v>126500</v>
      </c>
      <c r="H2622" s="750" t="s">
        <v>9057</v>
      </c>
    </row>
    <row r="2623" spans="1:8" hidden="1" x14ac:dyDescent="0.25">
      <c r="A2623" s="113">
        <v>44939</v>
      </c>
      <c r="B2623" s="21" t="s">
        <v>8876</v>
      </c>
      <c r="C2623" s="13" t="s">
        <v>169</v>
      </c>
      <c r="D2623" s="766" t="s">
        <v>9049</v>
      </c>
      <c r="E2623" s="783">
        <v>25754</v>
      </c>
      <c r="F2623" s="110"/>
      <c r="G2623" s="14">
        <f t="shared" si="48"/>
        <v>25754</v>
      </c>
      <c r="H2623" s="750" t="s">
        <v>9050</v>
      </c>
    </row>
    <row r="2624" spans="1:8" hidden="1" x14ac:dyDescent="0.25">
      <c r="A2624" s="113">
        <v>44940</v>
      </c>
      <c r="B2624" s="21" t="s">
        <v>8876</v>
      </c>
      <c r="C2624" s="13" t="s">
        <v>2196</v>
      </c>
      <c r="D2624" s="766" t="s">
        <v>9047</v>
      </c>
      <c r="E2624" s="783">
        <v>47250</v>
      </c>
      <c r="F2624" s="110"/>
      <c r="G2624" s="14">
        <f t="shared" si="48"/>
        <v>47250</v>
      </c>
      <c r="H2624" s="750" t="s">
        <v>9048</v>
      </c>
    </row>
    <row r="2625" spans="1:8" hidden="1" x14ac:dyDescent="0.25">
      <c r="A2625" s="113">
        <v>44942</v>
      </c>
      <c r="B2625" s="21" t="s">
        <v>6505</v>
      </c>
      <c r="C2625" s="13" t="s">
        <v>166</v>
      </c>
      <c r="D2625" s="766"/>
      <c r="E2625" s="783"/>
      <c r="F2625" s="785">
        <v>21400</v>
      </c>
      <c r="G2625" s="784">
        <f t="shared" si="48"/>
        <v>-21400</v>
      </c>
      <c r="H2625" s="1182" t="s">
        <v>9034</v>
      </c>
    </row>
    <row r="2626" spans="1:8" hidden="1" x14ac:dyDescent="0.25">
      <c r="A2626" s="113">
        <v>44942</v>
      </c>
      <c r="B2626" s="21" t="s">
        <v>7921</v>
      </c>
      <c r="C2626" s="13" t="s">
        <v>166</v>
      </c>
      <c r="D2626" s="766"/>
      <c r="E2626" s="783"/>
      <c r="F2626" s="142">
        <v>25000</v>
      </c>
      <c r="G2626" s="784">
        <f t="shared" si="48"/>
        <v>-25000</v>
      </c>
      <c r="H2626" s="1149"/>
    </row>
    <row r="2627" spans="1:8" hidden="1" x14ac:dyDescent="0.25">
      <c r="A2627" s="113">
        <v>44942</v>
      </c>
      <c r="B2627" s="21" t="s">
        <v>8339</v>
      </c>
      <c r="C2627" s="13" t="s">
        <v>166</v>
      </c>
      <c r="D2627" s="766"/>
      <c r="E2627" s="783"/>
      <c r="F2627" s="142">
        <v>69000</v>
      </c>
      <c r="G2627" s="784">
        <f t="shared" si="48"/>
        <v>-69000</v>
      </c>
      <c r="H2627" s="1149"/>
    </row>
    <row r="2628" spans="1:8" hidden="1" x14ac:dyDescent="0.25">
      <c r="A2628" s="113">
        <v>44942</v>
      </c>
      <c r="B2628" s="21" t="s">
        <v>8559</v>
      </c>
      <c r="C2628" s="13" t="s">
        <v>166</v>
      </c>
      <c r="D2628" s="766"/>
      <c r="E2628" s="783"/>
      <c r="F2628" s="142">
        <v>15282</v>
      </c>
      <c r="G2628" s="784">
        <f t="shared" si="48"/>
        <v>-15282</v>
      </c>
      <c r="H2628" s="1149"/>
    </row>
    <row r="2629" spans="1:8" ht="16.5" hidden="1" thickBot="1" x14ac:dyDescent="0.3">
      <c r="A2629" s="113">
        <v>44942</v>
      </c>
      <c r="B2629" s="21" t="s">
        <v>8532</v>
      </c>
      <c r="C2629" s="13" t="s">
        <v>166</v>
      </c>
      <c r="D2629" s="766"/>
      <c r="E2629" s="783"/>
      <c r="F2629" s="786">
        <v>47891</v>
      </c>
      <c r="G2629" s="784">
        <f t="shared" si="48"/>
        <v>-47891</v>
      </c>
      <c r="H2629" s="1150"/>
    </row>
    <row r="2630" spans="1:8" x14ac:dyDescent="0.25">
      <c r="A2630" s="113">
        <v>44942</v>
      </c>
      <c r="B2630" s="21" t="s">
        <v>8657</v>
      </c>
      <c r="C2630" s="13" t="s">
        <v>5187</v>
      </c>
      <c r="D2630" s="766"/>
      <c r="E2630" s="22"/>
      <c r="F2630" s="19">
        <v>150000</v>
      </c>
      <c r="G2630" s="784">
        <f t="shared" si="48"/>
        <v>-150000</v>
      </c>
      <c r="H2630" s="13" t="s">
        <v>9035</v>
      </c>
    </row>
    <row r="2631" spans="1:8" hidden="1" x14ac:dyDescent="0.25">
      <c r="A2631" s="113">
        <v>44943</v>
      </c>
      <c r="B2631" s="21" t="s">
        <v>8876</v>
      </c>
      <c r="C2631" s="13" t="s">
        <v>180</v>
      </c>
      <c r="D2631" s="766" t="s">
        <v>9064</v>
      </c>
      <c r="E2631" s="22">
        <v>263400</v>
      </c>
      <c r="F2631" s="19"/>
      <c r="G2631" s="784">
        <f t="shared" si="48"/>
        <v>263400</v>
      </c>
      <c r="H2631" s="13" t="s">
        <v>9063</v>
      </c>
    </row>
    <row r="2632" spans="1:8" hidden="1" x14ac:dyDescent="0.25">
      <c r="A2632" s="113">
        <v>44947</v>
      </c>
      <c r="B2632" s="21" t="s">
        <v>8876</v>
      </c>
      <c r="C2632" s="13" t="s">
        <v>166</v>
      </c>
      <c r="D2632" s="766" t="s">
        <v>9065</v>
      </c>
      <c r="E2632" s="22">
        <v>17000</v>
      </c>
      <c r="F2632" s="19"/>
      <c r="G2632" s="784">
        <f t="shared" si="48"/>
        <v>17000</v>
      </c>
      <c r="H2632" s="13" t="s">
        <v>9273</v>
      </c>
    </row>
    <row r="2633" spans="1:8" hidden="1" x14ac:dyDescent="0.25">
      <c r="A2633" s="113">
        <v>44947</v>
      </c>
      <c r="B2633" s="21" t="s">
        <v>8876</v>
      </c>
      <c r="C2633" s="13" t="s">
        <v>166</v>
      </c>
      <c r="D2633" s="766" t="s">
        <v>9065</v>
      </c>
      <c r="E2633" s="22">
        <v>72000</v>
      </c>
      <c r="F2633" s="19"/>
      <c r="G2633" s="784">
        <f t="shared" si="48"/>
        <v>72000</v>
      </c>
      <c r="H2633" s="13" t="s">
        <v>9274</v>
      </c>
    </row>
    <row r="2634" spans="1:8" hidden="1" x14ac:dyDescent="0.25">
      <c r="A2634" s="113">
        <v>44945</v>
      </c>
      <c r="B2634" s="21" t="s">
        <v>8043</v>
      </c>
      <c r="C2634" s="13" t="s">
        <v>8456</v>
      </c>
      <c r="D2634" s="766"/>
      <c r="E2634" s="22"/>
      <c r="F2634" s="19">
        <v>120000</v>
      </c>
      <c r="G2634" s="784">
        <f t="shared" si="48"/>
        <v>-120000</v>
      </c>
      <c r="H2634" s="13" t="s">
        <v>9072</v>
      </c>
    </row>
    <row r="2635" spans="1:8" hidden="1" x14ac:dyDescent="0.25">
      <c r="A2635" s="113">
        <v>44949</v>
      </c>
      <c r="B2635" s="21" t="s">
        <v>7921</v>
      </c>
      <c r="C2635" s="13" t="s">
        <v>169</v>
      </c>
      <c r="D2635" s="766"/>
      <c r="E2635" s="22"/>
      <c r="F2635" s="19">
        <v>34773</v>
      </c>
      <c r="G2635" s="784">
        <f t="shared" si="48"/>
        <v>-34773</v>
      </c>
      <c r="H2635" s="1166" t="s">
        <v>9075</v>
      </c>
    </row>
    <row r="2636" spans="1:8" hidden="1" x14ac:dyDescent="0.25">
      <c r="A2636" s="113">
        <v>44949</v>
      </c>
      <c r="B2636" s="21" t="s">
        <v>8339</v>
      </c>
      <c r="C2636" s="13" t="s">
        <v>169</v>
      </c>
      <c r="D2636" s="766"/>
      <c r="E2636" s="22"/>
      <c r="F2636" s="19">
        <v>65227</v>
      </c>
      <c r="G2636" s="784">
        <f t="shared" si="48"/>
        <v>-65227</v>
      </c>
      <c r="H2636" s="1167"/>
    </row>
    <row r="2637" spans="1:8" hidden="1" x14ac:dyDescent="0.25">
      <c r="A2637" s="113">
        <v>44949</v>
      </c>
      <c r="B2637" s="21" t="s">
        <v>8339</v>
      </c>
      <c r="C2637" s="13" t="s">
        <v>2196</v>
      </c>
      <c r="D2637" s="766"/>
      <c r="E2637" s="22"/>
      <c r="F2637" s="19">
        <v>100000</v>
      </c>
      <c r="G2637" s="14">
        <f t="shared" si="48"/>
        <v>-100000</v>
      </c>
      <c r="H2637" s="13" t="s">
        <v>7720</v>
      </c>
    </row>
    <row r="2638" spans="1:8" hidden="1" x14ac:dyDescent="0.25">
      <c r="A2638" s="113">
        <v>44950</v>
      </c>
      <c r="B2638" s="21" t="s">
        <v>8559</v>
      </c>
      <c r="C2638" s="13" t="s">
        <v>7242</v>
      </c>
      <c r="D2638" s="766" t="s">
        <v>9245</v>
      </c>
      <c r="E2638" s="22">
        <v>605640</v>
      </c>
      <c r="F2638" s="19"/>
      <c r="G2638" s="14">
        <f t="shared" si="48"/>
        <v>605640</v>
      </c>
      <c r="H2638" s="13"/>
    </row>
    <row r="2639" spans="1:8" hidden="1" x14ac:dyDescent="0.25">
      <c r="A2639" s="113">
        <v>44950</v>
      </c>
      <c r="B2639" s="21" t="s">
        <v>8339</v>
      </c>
      <c r="C2639" s="13" t="s">
        <v>7242</v>
      </c>
      <c r="D2639" s="766" t="s">
        <v>9246</v>
      </c>
      <c r="E2639" s="22">
        <v>274161</v>
      </c>
      <c r="F2639" s="19"/>
      <c r="G2639" s="14">
        <f t="shared" si="48"/>
        <v>274161</v>
      </c>
      <c r="H2639" s="13"/>
    </row>
    <row r="2640" spans="1:8" hidden="1" x14ac:dyDescent="0.25">
      <c r="A2640" s="113">
        <v>44950</v>
      </c>
      <c r="B2640" s="21" t="s">
        <v>8043</v>
      </c>
      <c r="C2640" s="13" t="s">
        <v>7242</v>
      </c>
      <c r="D2640" s="766" t="s">
        <v>8969</v>
      </c>
      <c r="E2640" s="22">
        <v>23595</v>
      </c>
      <c r="F2640" s="19"/>
      <c r="G2640" s="14">
        <f t="shared" si="48"/>
        <v>23595</v>
      </c>
      <c r="H2640" s="13"/>
    </row>
    <row r="2641" spans="1:8" hidden="1" x14ac:dyDescent="0.25">
      <c r="A2641" s="113">
        <v>44952</v>
      </c>
      <c r="B2641" s="21" t="s">
        <v>8876</v>
      </c>
      <c r="C2641" s="13" t="s">
        <v>2196</v>
      </c>
      <c r="D2641" s="766" t="s">
        <v>9288</v>
      </c>
      <c r="E2641" s="22">
        <v>20250</v>
      </c>
      <c r="F2641" s="19"/>
      <c r="G2641" s="14">
        <f t="shared" si="48"/>
        <v>20250</v>
      </c>
      <c r="H2641" s="750" t="s">
        <v>9289</v>
      </c>
    </row>
    <row r="2642" spans="1:8" hidden="1" x14ac:dyDescent="0.25">
      <c r="A2642" s="113">
        <v>44952</v>
      </c>
      <c r="B2642" s="21" t="s">
        <v>8876</v>
      </c>
      <c r="C2642" s="13" t="s">
        <v>169</v>
      </c>
      <c r="D2642" s="766" t="s">
        <v>9290</v>
      </c>
      <c r="E2642" s="22">
        <v>56500</v>
      </c>
      <c r="F2642" s="19"/>
      <c r="G2642" s="14">
        <f t="shared" si="48"/>
        <v>56500</v>
      </c>
      <c r="H2642" s="750" t="s">
        <v>9291</v>
      </c>
    </row>
    <row r="2643" spans="1:8" hidden="1" x14ac:dyDescent="0.25">
      <c r="A2643" s="113">
        <v>44952</v>
      </c>
      <c r="B2643" s="21" t="s">
        <v>8876</v>
      </c>
      <c r="C2643" s="13" t="s">
        <v>7467</v>
      </c>
      <c r="D2643" s="766" t="s">
        <v>9371</v>
      </c>
      <c r="E2643" s="22">
        <v>536326</v>
      </c>
      <c r="F2643" s="19"/>
      <c r="G2643" s="14">
        <f t="shared" si="48"/>
        <v>536326</v>
      </c>
      <c r="H2643" s="750"/>
    </row>
    <row r="2644" spans="1:8" hidden="1" x14ac:dyDescent="0.25">
      <c r="A2644" s="113">
        <v>44952</v>
      </c>
      <c r="B2644" s="21" t="s">
        <v>1400</v>
      </c>
      <c r="C2644" s="13" t="s">
        <v>164</v>
      </c>
      <c r="D2644" s="766" t="s">
        <v>8215</v>
      </c>
      <c r="E2644" s="22">
        <v>2495</v>
      </c>
      <c r="F2644" s="19"/>
      <c r="G2644" s="14">
        <f t="shared" si="48"/>
        <v>2495</v>
      </c>
      <c r="H2644" s="750" t="s">
        <v>9440</v>
      </c>
    </row>
    <row r="2645" spans="1:8" hidden="1" x14ac:dyDescent="0.25">
      <c r="A2645" s="113">
        <v>44953</v>
      </c>
      <c r="B2645" s="21" t="s">
        <v>8339</v>
      </c>
      <c r="C2645" s="13" t="s">
        <v>8456</v>
      </c>
      <c r="D2645" s="766" t="s">
        <v>9276</v>
      </c>
      <c r="E2645" s="22">
        <v>230000</v>
      </c>
      <c r="F2645" s="19"/>
      <c r="G2645" s="14">
        <f t="shared" si="48"/>
        <v>230000</v>
      </c>
      <c r="H2645" s="13"/>
    </row>
    <row r="2646" spans="1:8" hidden="1" x14ac:dyDescent="0.25">
      <c r="A2646" s="113">
        <v>44953</v>
      </c>
      <c r="B2646" s="21" t="s">
        <v>8559</v>
      </c>
      <c r="C2646" s="13" t="s">
        <v>166</v>
      </c>
      <c r="D2646" s="766" t="s">
        <v>9277</v>
      </c>
      <c r="E2646" s="22">
        <v>3495</v>
      </c>
      <c r="F2646" s="19"/>
      <c r="G2646" s="14">
        <f t="shared" si="48"/>
        <v>3495</v>
      </c>
      <c r="H2646" s="13" t="s">
        <v>9279</v>
      </c>
    </row>
    <row r="2647" spans="1:8" hidden="1" x14ac:dyDescent="0.25">
      <c r="A2647" s="113">
        <v>44953</v>
      </c>
      <c r="B2647" s="21" t="s">
        <v>8559</v>
      </c>
      <c r="C2647" s="13" t="s">
        <v>166</v>
      </c>
      <c r="D2647" s="766" t="s">
        <v>9278</v>
      </c>
      <c r="E2647" s="22">
        <v>3420</v>
      </c>
      <c r="F2647" s="19"/>
      <c r="G2647" s="14">
        <f t="shared" si="48"/>
        <v>3420</v>
      </c>
      <c r="H2647" s="13" t="s">
        <v>9279</v>
      </c>
    </row>
    <row r="2648" spans="1:8" hidden="1" x14ac:dyDescent="0.25">
      <c r="A2648" s="113">
        <v>44954</v>
      </c>
      <c r="B2648" s="21" t="s">
        <v>8657</v>
      </c>
      <c r="C2648" s="13" t="s">
        <v>5681</v>
      </c>
      <c r="D2648" s="766" t="s">
        <v>9249</v>
      </c>
      <c r="E2648" s="22">
        <v>1535000</v>
      </c>
      <c r="F2648" s="19"/>
      <c r="G2648" s="14">
        <f t="shared" si="48"/>
        <v>1535000</v>
      </c>
      <c r="H2648" s="13"/>
    </row>
    <row r="2649" spans="1:8" hidden="1" x14ac:dyDescent="0.25">
      <c r="A2649" s="113">
        <v>44956</v>
      </c>
      <c r="B2649" s="21" t="s">
        <v>8876</v>
      </c>
      <c r="C2649" s="13" t="s">
        <v>7467</v>
      </c>
      <c r="D2649" s="766" t="s">
        <v>9372</v>
      </c>
      <c r="E2649" s="22">
        <v>240163</v>
      </c>
      <c r="F2649" s="19"/>
      <c r="G2649" s="14">
        <f t="shared" si="48"/>
        <v>240163</v>
      </c>
      <c r="H2649" s="13"/>
    </row>
    <row r="2650" spans="1:8" hidden="1" x14ac:dyDescent="0.25">
      <c r="A2650" s="113">
        <v>44957</v>
      </c>
      <c r="B2650" s="21" t="s">
        <v>1400</v>
      </c>
      <c r="C2650" s="13" t="s">
        <v>7242</v>
      </c>
      <c r="D2650" s="766"/>
      <c r="E2650" s="22"/>
      <c r="F2650" s="19">
        <v>443603</v>
      </c>
      <c r="G2650" s="14">
        <f t="shared" si="48"/>
        <v>-443603</v>
      </c>
      <c r="H2650" s="1182" t="s">
        <v>10316</v>
      </c>
    </row>
    <row r="2651" spans="1:8" hidden="1" x14ac:dyDescent="0.25">
      <c r="A2651" s="113">
        <v>44957</v>
      </c>
      <c r="B2651" s="21" t="s">
        <v>8657</v>
      </c>
      <c r="C2651" s="13" t="s">
        <v>7242</v>
      </c>
      <c r="D2651" s="766"/>
      <c r="E2651" s="22"/>
      <c r="F2651" s="19">
        <v>443603</v>
      </c>
      <c r="G2651" s="14">
        <f t="shared" ref="G2651" si="49">E2651-F2651</f>
        <v>-443603</v>
      </c>
      <c r="H2651" s="1150"/>
    </row>
    <row r="2652" spans="1:8" s="731" customFormat="1" ht="47.25" hidden="1" x14ac:dyDescent="0.25">
      <c r="A2652" s="113">
        <v>44961</v>
      </c>
      <c r="B2652" s="743" t="s">
        <v>8876</v>
      </c>
      <c r="C2652" s="750" t="s">
        <v>7242</v>
      </c>
      <c r="D2652" s="779"/>
      <c r="E2652" s="751"/>
      <c r="F2652" s="752">
        <v>393200</v>
      </c>
      <c r="G2652" s="753">
        <f t="shared" si="48"/>
        <v>-393200</v>
      </c>
      <c r="H2652" s="756" t="s">
        <v>9272</v>
      </c>
    </row>
    <row r="2653" spans="1:8" hidden="1" x14ac:dyDescent="0.25">
      <c r="A2653" s="113">
        <v>44961</v>
      </c>
      <c r="B2653" s="21" t="s">
        <v>8339</v>
      </c>
      <c r="C2653" s="13" t="s">
        <v>8456</v>
      </c>
      <c r="D2653" s="766"/>
      <c r="E2653" s="22"/>
      <c r="F2653" s="19">
        <v>100000</v>
      </c>
      <c r="G2653" s="14">
        <f t="shared" si="48"/>
        <v>-100000</v>
      </c>
      <c r="H2653" s="13" t="s">
        <v>9300</v>
      </c>
    </row>
    <row r="2654" spans="1:8" hidden="1" x14ac:dyDescent="0.25">
      <c r="A2654" s="113">
        <v>44961</v>
      </c>
      <c r="B2654" s="21" t="s">
        <v>8339</v>
      </c>
      <c r="C2654" s="13" t="s">
        <v>8456</v>
      </c>
      <c r="D2654" s="766"/>
      <c r="E2654" s="22"/>
      <c r="F2654" s="19">
        <v>130000</v>
      </c>
      <c r="G2654" s="14">
        <f t="shared" si="48"/>
        <v>-130000</v>
      </c>
      <c r="H2654" s="13" t="s">
        <v>9301</v>
      </c>
    </row>
    <row r="2655" spans="1:8" hidden="1" x14ac:dyDescent="0.25">
      <c r="A2655" s="113">
        <v>44964</v>
      </c>
      <c r="B2655" s="21" t="s">
        <v>8657</v>
      </c>
      <c r="C2655" s="13" t="s">
        <v>166</v>
      </c>
      <c r="D2655" s="777" t="s">
        <v>9367</v>
      </c>
      <c r="E2655" s="22">
        <v>154000</v>
      </c>
      <c r="F2655" s="19"/>
      <c r="G2655" s="14">
        <f t="shared" si="48"/>
        <v>154000</v>
      </c>
      <c r="H2655" s="54" t="s">
        <v>9368</v>
      </c>
    </row>
    <row r="2656" spans="1:8" hidden="1" x14ac:dyDescent="0.25">
      <c r="A2656" s="113">
        <v>44965</v>
      </c>
      <c r="B2656" s="21" t="s">
        <v>8339</v>
      </c>
      <c r="C2656" s="13" t="s">
        <v>7467</v>
      </c>
      <c r="D2656" s="777" t="s">
        <v>9373</v>
      </c>
      <c r="E2656" s="22">
        <v>74889</v>
      </c>
      <c r="F2656" s="19"/>
      <c r="G2656" s="14">
        <f t="shared" si="48"/>
        <v>74889</v>
      </c>
      <c r="H2656" s="54"/>
    </row>
    <row r="2657" spans="1:8" hidden="1" x14ac:dyDescent="0.25">
      <c r="A2657" s="113">
        <v>44965</v>
      </c>
      <c r="B2657" s="21" t="s">
        <v>8876</v>
      </c>
      <c r="C2657" s="13" t="s">
        <v>169</v>
      </c>
      <c r="D2657" s="1185" t="s">
        <v>9307</v>
      </c>
      <c r="E2657" s="22">
        <v>56000</v>
      </c>
      <c r="F2657" s="19"/>
      <c r="G2657" s="14">
        <f t="shared" si="48"/>
        <v>56000</v>
      </c>
      <c r="H2657" s="922" t="s">
        <v>9308</v>
      </c>
    </row>
    <row r="2658" spans="1:8" hidden="1" x14ac:dyDescent="0.25">
      <c r="A2658" s="113">
        <v>44965</v>
      </c>
      <c r="B2658" s="21" t="s">
        <v>8043</v>
      </c>
      <c r="C2658" s="13" t="s">
        <v>169</v>
      </c>
      <c r="D2658" s="1186"/>
      <c r="E2658" s="22">
        <v>56000</v>
      </c>
      <c r="F2658" s="19"/>
      <c r="G2658" s="14">
        <f t="shared" si="48"/>
        <v>56000</v>
      </c>
      <c r="H2658" s="922" t="s">
        <v>9308</v>
      </c>
    </row>
    <row r="2659" spans="1:8" hidden="1" x14ac:dyDescent="0.25">
      <c r="A2659" s="113">
        <v>44965</v>
      </c>
      <c r="B2659" s="21" t="s">
        <v>8043</v>
      </c>
      <c r="C2659" s="13" t="s">
        <v>169</v>
      </c>
      <c r="D2659" s="766"/>
      <c r="E2659" s="22"/>
      <c r="F2659" s="19">
        <v>56000</v>
      </c>
      <c r="G2659" s="14">
        <f t="shared" si="48"/>
        <v>-56000</v>
      </c>
      <c r="H2659" s="1146" t="s">
        <v>9309</v>
      </c>
    </row>
    <row r="2660" spans="1:8" hidden="1" x14ac:dyDescent="0.25">
      <c r="A2660" s="113">
        <v>44965</v>
      </c>
      <c r="B2660" s="21" t="s">
        <v>8339</v>
      </c>
      <c r="C2660" s="13" t="s">
        <v>169</v>
      </c>
      <c r="D2660" s="766"/>
      <c r="E2660" s="22"/>
      <c r="F2660" s="19">
        <v>10173</v>
      </c>
      <c r="G2660" s="14">
        <f t="shared" si="48"/>
        <v>-10173</v>
      </c>
      <c r="H2660" s="1147"/>
    </row>
    <row r="2661" spans="1:8" hidden="1" x14ac:dyDescent="0.25">
      <c r="A2661" s="113">
        <v>44965</v>
      </c>
      <c r="B2661" s="21" t="s">
        <v>8876</v>
      </c>
      <c r="C2661" s="13" t="s">
        <v>169</v>
      </c>
      <c r="D2661" s="766"/>
      <c r="E2661" s="22"/>
      <c r="F2661" s="19">
        <v>23827</v>
      </c>
      <c r="G2661" s="14">
        <f t="shared" si="48"/>
        <v>-23827</v>
      </c>
      <c r="H2661" s="1148"/>
    </row>
    <row r="2662" spans="1:8" hidden="1"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85" t="s">
        <v>9325</v>
      </c>
      <c r="E2663" s="22">
        <f>6336+15840+24960+43680</f>
        <v>90816</v>
      </c>
      <c r="F2663" s="19"/>
      <c r="G2663" s="14">
        <f t="shared" si="48"/>
        <v>90816</v>
      </c>
      <c r="H2663" s="1183" t="s">
        <v>9326</v>
      </c>
    </row>
    <row r="2664" spans="1:8" x14ac:dyDescent="0.25">
      <c r="A2664" s="113">
        <v>44967</v>
      </c>
      <c r="B2664" s="21" t="s">
        <v>8043</v>
      </c>
      <c r="C2664" s="13" t="s">
        <v>5187</v>
      </c>
      <c r="D2664" s="1186"/>
      <c r="E2664" s="22">
        <f>5032+5596</f>
        <v>10628</v>
      </c>
      <c r="F2664" s="19"/>
      <c r="G2664" s="14">
        <f t="shared" si="48"/>
        <v>10628</v>
      </c>
      <c r="H2664" s="1184"/>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85" t="s">
        <v>9350</v>
      </c>
      <c r="E2666" s="22">
        <f>15552+18000</f>
        <v>33552</v>
      </c>
      <c r="F2666" s="19"/>
      <c r="G2666" s="14">
        <f t="shared" si="48"/>
        <v>33552</v>
      </c>
      <c r="H2666" s="1183" t="s">
        <v>9326</v>
      </c>
    </row>
    <row r="2667" spans="1:8" x14ac:dyDescent="0.25">
      <c r="A2667" s="113">
        <v>44967</v>
      </c>
      <c r="B2667" s="21" t="s">
        <v>8339</v>
      </c>
      <c r="C2667" s="13" t="s">
        <v>5187</v>
      </c>
      <c r="D2667" s="1186"/>
      <c r="E2667" s="22">
        <v>28080</v>
      </c>
      <c r="F2667" s="19"/>
      <c r="G2667" s="14">
        <f t="shared" si="48"/>
        <v>28080</v>
      </c>
      <c r="H2667" s="1184"/>
    </row>
    <row r="2668" spans="1:8" ht="18.75" hidden="1"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hidden="1" x14ac:dyDescent="0.25">
      <c r="A2673" s="113">
        <v>44970</v>
      </c>
      <c r="B2673" s="21" t="s">
        <v>8876</v>
      </c>
      <c r="C2673" s="13" t="s">
        <v>180</v>
      </c>
      <c r="D2673" s="766" t="s">
        <v>9363</v>
      </c>
      <c r="E2673" s="22">
        <v>39160</v>
      </c>
      <c r="F2673" s="19"/>
      <c r="G2673" s="14">
        <f t="shared" si="48"/>
        <v>39160</v>
      </c>
      <c r="H2673" s="13" t="s">
        <v>9365</v>
      </c>
    </row>
    <row r="2674" spans="1:8" hidden="1" x14ac:dyDescent="0.25">
      <c r="A2674" s="113">
        <v>44970</v>
      </c>
      <c r="B2674" s="21" t="s">
        <v>8876</v>
      </c>
      <c r="C2674" s="13" t="s">
        <v>180</v>
      </c>
      <c r="D2674" s="766" t="s">
        <v>9364</v>
      </c>
      <c r="E2674" s="22">
        <v>125580</v>
      </c>
      <c r="F2674" s="19"/>
      <c r="G2674" s="14">
        <f t="shared" si="48"/>
        <v>125580</v>
      </c>
      <c r="H2674" s="13" t="s">
        <v>9366</v>
      </c>
    </row>
    <row r="2675" spans="1:8" hidden="1" x14ac:dyDescent="0.25">
      <c r="A2675" s="113">
        <v>44971</v>
      </c>
      <c r="B2675" s="21" t="s">
        <v>8657</v>
      </c>
      <c r="C2675" s="13" t="s">
        <v>8394</v>
      </c>
      <c r="D2675" s="766"/>
      <c r="E2675" s="22"/>
      <c r="F2675" s="19">
        <v>650000</v>
      </c>
      <c r="G2675" s="14">
        <f t="shared" si="48"/>
        <v>-650000</v>
      </c>
      <c r="H2675" s="13" t="s">
        <v>9007</v>
      </c>
    </row>
    <row r="2676" spans="1:8" hidden="1" x14ac:dyDescent="0.25">
      <c r="A2676" s="113">
        <v>44971</v>
      </c>
      <c r="B2676" s="21" t="s">
        <v>8339</v>
      </c>
      <c r="C2676" s="13" t="s">
        <v>7242</v>
      </c>
      <c r="D2676" s="766"/>
      <c r="E2676" s="22"/>
      <c r="F2676" s="19">
        <v>400000</v>
      </c>
      <c r="G2676" s="14">
        <f t="shared" si="48"/>
        <v>-400000</v>
      </c>
      <c r="H2676" s="13" t="s">
        <v>9007</v>
      </c>
    </row>
    <row r="2677" spans="1:8" hidden="1" x14ac:dyDescent="0.25">
      <c r="A2677" s="113">
        <v>44971</v>
      </c>
      <c r="B2677" s="21" t="s">
        <v>8339</v>
      </c>
      <c r="C2677" s="13" t="s">
        <v>7242</v>
      </c>
      <c r="D2677" s="766"/>
      <c r="E2677" s="22"/>
      <c r="F2677" s="19">
        <v>1662</v>
      </c>
      <c r="G2677" s="14">
        <f t="shared" si="48"/>
        <v>-1662</v>
      </c>
      <c r="H2677" s="13" t="s">
        <v>9335</v>
      </c>
    </row>
    <row r="2678" spans="1:8" hidden="1" x14ac:dyDescent="0.25">
      <c r="A2678" s="113">
        <v>44971</v>
      </c>
      <c r="B2678" s="21" t="s">
        <v>8876</v>
      </c>
      <c r="C2678" s="13" t="s">
        <v>2196</v>
      </c>
      <c r="D2678" s="766"/>
      <c r="E2678" s="22"/>
      <c r="F2678" s="19">
        <v>100000</v>
      </c>
      <c r="G2678" s="14">
        <f t="shared" si="48"/>
        <v>-100000</v>
      </c>
      <c r="H2678" s="13" t="s">
        <v>4593</v>
      </c>
    </row>
    <row r="2679" spans="1:8" hidden="1" x14ac:dyDescent="0.25">
      <c r="A2679" s="113">
        <v>44971</v>
      </c>
      <c r="B2679" s="21" t="s">
        <v>8657</v>
      </c>
      <c r="C2679" s="13" t="s">
        <v>5681</v>
      </c>
      <c r="D2679" s="766"/>
      <c r="E2679" s="22"/>
      <c r="F2679" s="19">
        <v>250000</v>
      </c>
      <c r="G2679" s="14">
        <f t="shared" si="48"/>
        <v>-250000</v>
      </c>
      <c r="H2679" s="13" t="s">
        <v>9338</v>
      </c>
    </row>
    <row r="2680" spans="1:8" hidden="1" x14ac:dyDescent="0.25">
      <c r="A2680" s="113">
        <v>44971</v>
      </c>
      <c r="B2680" s="21" t="s">
        <v>8657</v>
      </c>
      <c r="C2680" s="13" t="s">
        <v>5681</v>
      </c>
      <c r="D2680" s="766"/>
      <c r="E2680" s="22"/>
      <c r="F2680" s="19">
        <v>60000</v>
      </c>
      <c r="G2680" s="14">
        <f t="shared" si="48"/>
        <v>-60000</v>
      </c>
      <c r="H2680" s="13" t="s">
        <v>9338</v>
      </c>
    </row>
    <row r="2681" spans="1:8" hidden="1" x14ac:dyDescent="0.25">
      <c r="A2681" s="113">
        <v>44971</v>
      </c>
      <c r="B2681" s="21" t="s">
        <v>8339</v>
      </c>
      <c r="C2681" s="13" t="s">
        <v>7467</v>
      </c>
      <c r="D2681" s="766"/>
      <c r="E2681" s="22"/>
      <c r="F2681" s="19">
        <v>600000</v>
      </c>
      <c r="G2681" s="14">
        <f t="shared" si="48"/>
        <v>-600000</v>
      </c>
      <c r="H2681" s="13" t="s">
        <v>9338</v>
      </c>
    </row>
    <row r="2682" spans="1:8" hidden="1" x14ac:dyDescent="0.25">
      <c r="A2682" s="113">
        <v>44972</v>
      </c>
      <c r="B2682" s="21" t="s">
        <v>8876</v>
      </c>
      <c r="C2682" s="13" t="s">
        <v>166</v>
      </c>
      <c r="D2682" s="766" t="s">
        <v>9369</v>
      </c>
      <c r="E2682" s="22">
        <v>26000</v>
      </c>
      <c r="F2682" s="19"/>
      <c r="G2682" s="14">
        <f t="shared" si="48"/>
        <v>26000</v>
      </c>
      <c r="H2682" s="13" t="s">
        <v>9370</v>
      </c>
    </row>
    <row r="2683" spans="1:8" hidden="1"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5" t="s">
        <v>9351</v>
      </c>
    </row>
    <row r="2685" spans="1:8" x14ac:dyDescent="0.25">
      <c r="A2685" s="113">
        <v>44973</v>
      </c>
      <c r="B2685" s="21" t="s">
        <v>8077</v>
      </c>
      <c r="C2685" s="13" t="s">
        <v>5187</v>
      </c>
      <c r="D2685" s="766"/>
      <c r="E2685" s="22"/>
      <c r="F2685" s="19">
        <v>63132</v>
      </c>
      <c r="G2685" s="14">
        <f t="shared" si="48"/>
        <v>-63132</v>
      </c>
      <c r="H2685" s="1196"/>
    </row>
    <row r="2686" spans="1:8" x14ac:dyDescent="0.25">
      <c r="A2686" s="113">
        <v>44973</v>
      </c>
      <c r="B2686" s="21" t="s">
        <v>8339</v>
      </c>
      <c r="C2686" s="13" t="s">
        <v>5187</v>
      </c>
      <c r="D2686" s="766"/>
      <c r="E2686" s="22"/>
      <c r="F2686" s="19">
        <v>98924</v>
      </c>
      <c r="G2686" s="14">
        <f t="shared" si="48"/>
        <v>-98924</v>
      </c>
      <c r="H2686" s="1197"/>
    </row>
    <row r="2687" spans="1:8" x14ac:dyDescent="0.25">
      <c r="A2687" s="113">
        <v>44978</v>
      </c>
      <c r="B2687" s="21" t="s">
        <v>8043</v>
      </c>
      <c r="C2687" s="13" t="s">
        <v>5187</v>
      </c>
      <c r="D2687" s="766"/>
      <c r="E2687" s="22"/>
      <c r="F2687" s="19">
        <v>50000</v>
      </c>
      <c r="G2687" s="14">
        <f t="shared" si="48"/>
        <v>-50000</v>
      </c>
      <c r="H2687" s="13" t="s">
        <v>9374</v>
      </c>
    </row>
    <row r="2688" spans="1:8" hidden="1" x14ac:dyDescent="0.25">
      <c r="A2688" s="113">
        <v>44984</v>
      </c>
      <c r="B2688" s="21" t="s">
        <v>8657</v>
      </c>
      <c r="C2688" s="13" t="s">
        <v>166</v>
      </c>
      <c r="D2688" s="766" t="s">
        <v>9437</v>
      </c>
      <c r="E2688" s="22">
        <v>47400</v>
      </c>
      <c r="F2688" s="19"/>
      <c r="G2688" s="14">
        <f t="shared" si="48"/>
        <v>47400</v>
      </c>
      <c r="H2688" s="13" t="s">
        <v>9438</v>
      </c>
    </row>
    <row r="2689" spans="1:8" hidden="1" x14ac:dyDescent="0.25">
      <c r="A2689" s="113">
        <v>44985</v>
      </c>
      <c r="B2689" s="21" t="s">
        <v>8657</v>
      </c>
      <c r="C2689" s="13" t="s">
        <v>166</v>
      </c>
      <c r="D2689" s="766" t="s">
        <v>9439</v>
      </c>
      <c r="E2689" s="22">
        <v>192500</v>
      </c>
      <c r="F2689" s="19"/>
      <c r="G2689" s="14">
        <f t="shared" si="48"/>
        <v>192500</v>
      </c>
      <c r="H2689" s="13"/>
    </row>
    <row r="2690" spans="1:8" hidden="1" x14ac:dyDescent="0.25">
      <c r="A2690" s="113">
        <v>44987</v>
      </c>
      <c r="B2690" s="21" t="s">
        <v>8559</v>
      </c>
      <c r="C2690" s="13" t="s">
        <v>7242</v>
      </c>
      <c r="D2690" s="766" t="s">
        <v>9285</v>
      </c>
      <c r="E2690" s="22">
        <v>49840</v>
      </c>
      <c r="F2690" s="19"/>
      <c r="G2690" s="14">
        <f t="shared" si="48"/>
        <v>49840</v>
      </c>
      <c r="H2690" s="13"/>
    </row>
    <row r="2691" spans="1:8" hidden="1" x14ac:dyDescent="0.25">
      <c r="A2691" s="113">
        <v>44987</v>
      </c>
      <c r="B2691" s="21" t="s">
        <v>8657</v>
      </c>
      <c r="C2691" s="13" t="s">
        <v>7242</v>
      </c>
      <c r="D2691" s="766" t="s">
        <v>9284</v>
      </c>
      <c r="E2691" s="22">
        <v>896955</v>
      </c>
      <c r="F2691" s="19"/>
      <c r="G2691" s="14">
        <f t="shared" si="48"/>
        <v>896955</v>
      </c>
      <c r="H2691" s="13"/>
    </row>
    <row r="2692" spans="1:8" hidden="1" x14ac:dyDescent="0.25">
      <c r="A2692" s="113">
        <v>44987</v>
      </c>
      <c r="B2692" s="21" t="s">
        <v>8868</v>
      </c>
      <c r="C2692" s="13" t="s">
        <v>7242</v>
      </c>
      <c r="D2692" s="766" t="s">
        <v>8312</v>
      </c>
      <c r="E2692" s="22">
        <v>61163</v>
      </c>
      <c r="F2692" s="19"/>
      <c r="G2692" s="14">
        <f t="shared" si="48"/>
        <v>61163</v>
      </c>
      <c r="H2692" s="13"/>
    </row>
    <row r="2693" spans="1:8" hidden="1" x14ac:dyDescent="0.25">
      <c r="A2693" s="113">
        <v>44987</v>
      </c>
      <c r="B2693" s="21" t="s">
        <v>8043</v>
      </c>
      <c r="C2693" s="13" t="s">
        <v>7242</v>
      </c>
      <c r="D2693" s="766" t="s">
        <v>9283</v>
      </c>
      <c r="E2693" s="22">
        <v>34650</v>
      </c>
      <c r="F2693" s="19"/>
      <c r="G2693" s="14">
        <f t="shared" si="48"/>
        <v>34650</v>
      </c>
      <c r="H2693" s="13"/>
    </row>
    <row r="2694" spans="1:8" hidden="1" x14ac:dyDescent="0.25">
      <c r="A2694" s="113">
        <v>44987</v>
      </c>
      <c r="B2694" s="21" t="s">
        <v>8657</v>
      </c>
      <c r="C2694" s="13" t="s">
        <v>7242</v>
      </c>
      <c r="D2694" s="766" t="s">
        <v>9282</v>
      </c>
      <c r="E2694" s="22">
        <v>44740</v>
      </c>
      <c r="F2694" s="19"/>
      <c r="G2694" s="14">
        <f t="shared" si="48"/>
        <v>44740</v>
      </c>
      <c r="H2694" s="13"/>
    </row>
    <row r="2695" spans="1:8" hidden="1" x14ac:dyDescent="0.25">
      <c r="A2695" s="113">
        <v>44987</v>
      </c>
      <c r="B2695" s="21" t="s">
        <v>8559</v>
      </c>
      <c r="C2695" s="13" t="s">
        <v>7242</v>
      </c>
      <c r="D2695" s="766" t="s">
        <v>9280</v>
      </c>
      <c r="E2695" s="22">
        <v>16940</v>
      </c>
      <c r="F2695" s="19"/>
      <c r="G2695" s="14">
        <f t="shared" si="48"/>
        <v>16940</v>
      </c>
      <c r="H2695" s="13"/>
    </row>
    <row r="2696" spans="1:8" hidden="1" x14ac:dyDescent="0.25">
      <c r="A2696" s="113">
        <v>44987</v>
      </c>
      <c r="B2696" s="21" t="s">
        <v>8876</v>
      </c>
      <c r="C2696" s="13" t="s">
        <v>7242</v>
      </c>
      <c r="D2696" s="766" t="s">
        <v>9281</v>
      </c>
      <c r="E2696" s="22">
        <v>610464</v>
      </c>
      <c r="F2696" s="19"/>
      <c r="G2696" s="14">
        <f t="shared" si="48"/>
        <v>610464</v>
      </c>
      <c r="H2696" s="13"/>
    </row>
    <row r="2697" spans="1:8" hidden="1" x14ac:dyDescent="0.25">
      <c r="A2697" s="113">
        <v>44989</v>
      </c>
      <c r="B2697" s="21" t="s">
        <v>8657</v>
      </c>
      <c r="C2697" s="13" t="s">
        <v>8394</v>
      </c>
      <c r="D2697" s="766" t="s">
        <v>9246</v>
      </c>
      <c r="E2697" s="22">
        <v>17197</v>
      </c>
      <c r="F2697" s="19"/>
      <c r="G2697" s="14">
        <f t="shared" si="48"/>
        <v>17197</v>
      </c>
      <c r="H2697" s="13"/>
    </row>
    <row r="2698" spans="1:8" hidden="1" x14ac:dyDescent="0.25">
      <c r="A2698" s="113">
        <v>44995</v>
      </c>
      <c r="B2698" s="21" t="s">
        <v>8657</v>
      </c>
      <c r="C2698" s="13" t="s">
        <v>8394</v>
      </c>
      <c r="D2698" s="766" t="s">
        <v>9245</v>
      </c>
      <c r="E2698" s="22">
        <v>90521</v>
      </c>
      <c r="F2698" s="19"/>
      <c r="G2698" s="14">
        <f t="shared" si="48"/>
        <v>90521</v>
      </c>
      <c r="H2698" s="13"/>
    </row>
    <row r="2699" spans="1:8" hidden="1" x14ac:dyDescent="0.25">
      <c r="A2699" s="113">
        <v>44995</v>
      </c>
      <c r="B2699" s="21" t="s">
        <v>8043</v>
      </c>
      <c r="C2699" s="13" t="s">
        <v>8456</v>
      </c>
      <c r="D2699" s="766" t="s">
        <v>8591</v>
      </c>
      <c r="E2699" s="22">
        <v>189000</v>
      </c>
      <c r="F2699" s="19"/>
      <c r="G2699" s="14">
        <f t="shared" ref="G2699" si="50">E2699-F2699</f>
        <v>189000</v>
      </c>
      <c r="H2699" s="54"/>
    </row>
    <row r="2700" spans="1:8" hidden="1" x14ac:dyDescent="0.25">
      <c r="A2700" s="113">
        <v>45000</v>
      </c>
      <c r="B2700" s="21" t="s">
        <v>8657</v>
      </c>
      <c r="C2700" s="13" t="s">
        <v>5681</v>
      </c>
      <c r="D2700" s="766" t="s">
        <v>9493</v>
      </c>
      <c r="E2700" s="22">
        <v>857600</v>
      </c>
      <c r="F2700" s="19"/>
      <c r="G2700" s="14">
        <f t="shared" ref="G2700" si="51">E2700-F2700</f>
        <v>857600</v>
      </c>
      <c r="H2700" s="54"/>
    </row>
    <row r="2701" spans="1:8" hidden="1" x14ac:dyDescent="0.25">
      <c r="A2701" s="113">
        <v>45001</v>
      </c>
      <c r="B2701" s="21" t="s">
        <v>8559</v>
      </c>
      <c r="C2701" s="13" t="s">
        <v>166</v>
      </c>
      <c r="D2701" s="766"/>
      <c r="E2701" s="22"/>
      <c r="F2701" s="19">
        <v>6915</v>
      </c>
      <c r="G2701" s="14">
        <f t="shared" si="48"/>
        <v>-6915</v>
      </c>
      <c r="H2701" s="1154" t="s">
        <v>9458</v>
      </c>
    </row>
    <row r="2702" spans="1:8" hidden="1" x14ac:dyDescent="0.25">
      <c r="A2702" s="113">
        <v>45001</v>
      </c>
      <c r="B2702" s="21" t="s">
        <v>8532</v>
      </c>
      <c r="C2702" s="13" t="s">
        <v>166</v>
      </c>
      <c r="D2702" s="766"/>
      <c r="E2702" s="22"/>
      <c r="F2702" s="19">
        <v>15069</v>
      </c>
      <c r="G2702" s="14">
        <f t="shared" si="48"/>
        <v>-15069</v>
      </c>
      <c r="H2702" s="1155"/>
    </row>
    <row r="2703" spans="1:8" hidden="1" x14ac:dyDescent="0.25">
      <c r="A2703" s="113">
        <v>45001</v>
      </c>
      <c r="B2703" s="21" t="s">
        <v>8657</v>
      </c>
      <c r="C2703" s="13" t="s">
        <v>166</v>
      </c>
      <c r="D2703" s="766"/>
      <c r="E2703" s="22"/>
      <c r="F2703" s="19">
        <v>848690</v>
      </c>
      <c r="G2703" s="14">
        <f t="shared" si="48"/>
        <v>-848690</v>
      </c>
      <c r="H2703" s="1155"/>
    </row>
    <row r="2704" spans="1:8" hidden="1" x14ac:dyDescent="0.25">
      <c r="A2704" s="113">
        <v>45001</v>
      </c>
      <c r="B2704" s="21" t="s">
        <v>8868</v>
      </c>
      <c r="C2704" s="13" t="s">
        <v>166</v>
      </c>
      <c r="D2704" s="766"/>
      <c r="E2704" s="22"/>
      <c r="F2704" s="19">
        <v>78000</v>
      </c>
      <c r="G2704" s="14">
        <f t="shared" si="48"/>
        <v>-78000</v>
      </c>
      <c r="H2704" s="1155"/>
    </row>
    <row r="2705" spans="1:8" hidden="1" x14ac:dyDescent="0.25">
      <c r="A2705" s="113">
        <v>45001</v>
      </c>
      <c r="B2705" s="21" t="s">
        <v>8876</v>
      </c>
      <c r="C2705" s="13" t="s">
        <v>166</v>
      </c>
      <c r="D2705" s="766"/>
      <c r="E2705" s="22"/>
      <c r="F2705" s="19">
        <v>115000</v>
      </c>
      <c r="G2705" s="14">
        <f t="shared" si="48"/>
        <v>-115000</v>
      </c>
      <c r="H2705" s="1156"/>
    </row>
    <row r="2706" spans="1:8" hidden="1" x14ac:dyDescent="0.25">
      <c r="A2706" s="113">
        <v>45001</v>
      </c>
      <c r="B2706" s="21" t="s">
        <v>1400</v>
      </c>
      <c r="C2706" s="13" t="s">
        <v>438</v>
      </c>
      <c r="D2706" s="766"/>
      <c r="E2706" s="22"/>
      <c r="F2706" s="19">
        <v>28596</v>
      </c>
      <c r="G2706" s="14">
        <f t="shared" si="48"/>
        <v>-28596</v>
      </c>
      <c r="H2706" s="13" t="s">
        <v>3918</v>
      </c>
    </row>
    <row r="2707" spans="1:8" hidden="1" x14ac:dyDescent="0.25">
      <c r="A2707" s="113">
        <v>45001</v>
      </c>
      <c r="B2707" s="21" t="s">
        <v>9409</v>
      </c>
      <c r="C2707" s="13" t="s">
        <v>169</v>
      </c>
      <c r="D2707" s="766" t="s">
        <v>9491</v>
      </c>
      <c r="E2707" s="22">
        <v>20500</v>
      </c>
      <c r="F2707" s="19"/>
      <c r="G2707" s="14">
        <f t="shared" ref="G2707" si="52">E2707-F2707</f>
        <v>20500</v>
      </c>
      <c r="H2707" s="54" t="s">
        <v>9492</v>
      </c>
    </row>
    <row r="2708" spans="1:8" hidden="1" x14ac:dyDescent="0.25">
      <c r="A2708" s="113">
        <v>45002</v>
      </c>
      <c r="B2708" s="21" t="s">
        <v>8876</v>
      </c>
      <c r="C2708" s="13" t="s">
        <v>180</v>
      </c>
      <c r="D2708" s="766"/>
      <c r="E2708" s="22"/>
      <c r="F2708" s="19">
        <v>411820</v>
      </c>
      <c r="G2708" s="14">
        <f t="shared" si="48"/>
        <v>-411820</v>
      </c>
      <c r="H2708" s="1209" t="s">
        <v>9479</v>
      </c>
    </row>
    <row r="2709" spans="1:8" hidden="1" x14ac:dyDescent="0.25">
      <c r="A2709" s="113">
        <v>45002</v>
      </c>
      <c r="B2709" s="21" t="s">
        <v>8868</v>
      </c>
      <c r="C2709" s="13" t="s">
        <v>180</v>
      </c>
      <c r="D2709" s="766"/>
      <c r="E2709" s="22"/>
      <c r="F2709" s="19">
        <v>164160</v>
      </c>
      <c r="G2709" s="14">
        <f t="shared" si="48"/>
        <v>-164160</v>
      </c>
      <c r="H2709" s="1210"/>
    </row>
    <row r="2710" spans="1:8" hidden="1" x14ac:dyDescent="0.25">
      <c r="A2710" s="113">
        <v>45002</v>
      </c>
      <c r="B2710" s="63" t="s">
        <v>9409</v>
      </c>
      <c r="C2710" s="13" t="s">
        <v>180</v>
      </c>
      <c r="D2710" s="766" t="s">
        <v>9489</v>
      </c>
      <c r="E2710" s="22">
        <v>670000</v>
      </c>
      <c r="F2710" s="19"/>
      <c r="G2710" s="14">
        <f t="shared" si="48"/>
        <v>670000</v>
      </c>
      <c r="H2710" s="13"/>
    </row>
    <row r="2711" spans="1:8" hidden="1" x14ac:dyDescent="0.25">
      <c r="A2711" s="113">
        <v>45002</v>
      </c>
      <c r="B2711" s="21" t="s">
        <v>8876</v>
      </c>
      <c r="C2711" s="13" t="s">
        <v>180</v>
      </c>
      <c r="D2711" s="766" t="s">
        <v>9490</v>
      </c>
      <c r="E2711" s="22">
        <v>117520</v>
      </c>
      <c r="F2711" s="19"/>
      <c r="G2711" s="14">
        <f t="shared" ref="G2711:G2752" si="53">E2711-F2711</f>
        <v>117520</v>
      </c>
      <c r="H2711" s="13"/>
    </row>
    <row r="2712" spans="1:8" hidden="1" x14ac:dyDescent="0.25">
      <c r="A2712" s="113">
        <v>45003</v>
      </c>
      <c r="B2712" s="21" t="s">
        <v>8657</v>
      </c>
      <c r="C2712" s="13" t="s">
        <v>8394</v>
      </c>
      <c r="D2712" s="766" t="s">
        <v>9285</v>
      </c>
      <c r="E2712" s="22">
        <v>20020</v>
      </c>
      <c r="F2712" s="19"/>
      <c r="G2712" s="14">
        <f t="shared" si="53"/>
        <v>20020</v>
      </c>
      <c r="H2712" s="54"/>
    </row>
    <row r="2713" spans="1:8" hidden="1" x14ac:dyDescent="0.25">
      <c r="A2713" s="113">
        <v>45005</v>
      </c>
      <c r="B2713" s="21" t="s">
        <v>8043</v>
      </c>
      <c r="C2713" s="13" t="s">
        <v>8394</v>
      </c>
      <c r="D2713" s="766"/>
      <c r="E2713" s="22"/>
      <c r="F2713" s="19">
        <v>128554</v>
      </c>
      <c r="G2713" s="14">
        <f t="shared" si="53"/>
        <v>-128554</v>
      </c>
      <c r="H2713" s="1209" t="s">
        <v>9007</v>
      </c>
    </row>
    <row r="2714" spans="1:8" hidden="1" x14ac:dyDescent="0.25">
      <c r="A2714" s="113">
        <v>45005</v>
      </c>
      <c r="B2714" s="21" t="s">
        <v>8657</v>
      </c>
      <c r="C2714" s="13" t="s">
        <v>8394</v>
      </c>
      <c r="D2714" s="766"/>
      <c r="E2714" s="22"/>
      <c r="F2714" s="19">
        <v>371446</v>
      </c>
      <c r="G2714" s="14">
        <f t="shared" si="53"/>
        <v>-371446</v>
      </c>
      <c r="H2714" s="1210"/>
    </row>
    <row r="2715" spans="1:8" hidden="1" x14ac:dyDescent="0.25">
      <c r="A2715" s="113">
        <v>45005</v>
      </c>
      <c r="B2715" s="21" t="s">
        <v>8876</v>
      </c>
      <c r="C2715" s="13" t="s">
        <v>169</v>
      </c>
      <c r="D2715" s="766" t="s">
        <v>9649</v>
      </c>
      <c r="E2715" s="22">
        <v>9690</v>
      </c>
      <c r="F2715" s="19"/>
      <c r="G2715" s="14">
        <f t="shared" si="53"/>
        <v>9690</v>
      </c>
      <c r="H2715" s="951"/>
    </row>
    <row r="2716" spans="1:8" hidden="1" x14ac:dyDescent="0.25">
      <c r="A2716" s="113">
        <v>45007</v>
      </c>
      <c r="B2716" s="21" t="s">
        <v>8043</v>
      </c>
      <c r="C2716" s="13" t="s">
        <v>8456</v>
      </c>
      <c r="D2716" s="766"/>
      <c r="E2716" s="22"/>
      <c r="F2716" s="19">
        <v>100000</v>
      </c>
      <c r="G2716" s="14">
        <f t="shared" si="53"/>
        <v>-100000</v>
      </c>
      <c r="H2716" s="13" t="s">
        <v>9526</v>
      </c>
    </row>
    <row r="2717" spans="1:8" hidden="1" x14ac:dyDescent="0.25">
      <c r="A2717" s="113">
        <v>45007</v>
      </c>
      <c r="B2717" s="63" t="s">
        <v>9409</v>
      </c>
      <c r="C2717" s="13" t="s">
        <v>180</v>
      </c>
      <c r="D2717" s="766" t="s">
        <v>9593</v>
      </c>
      <c r="E2717" s="22">
        <v>193000</v>
      </c>
      <c r="F2717" s="19"/>
      <c r="G2717" s="14">
        <f t="shared" si="53"/>
        <v>193000</v>
      </c>
      <c r="H2717" s="13" t="s">
        <v>9594</v>
      </c>
    </row>
    <row r="2718" spans="1:8" hidden="1" x14ac:dyDescent="0.25">
      <c r="A2718" s="113">
        <v>45007</v>
      </c>
      <c r="B2718" s="21" t="s">
        <v>8657</v>
      </c>
      <c r="C2718" s="13" t="s">
        <v>8394</v>
      </c>
      <c r="D2718" s="766" t="s">
        <v>9284</v>
      </c>
      <c r="E2718" s="22">
        <v>331988</v>
      </c>
      <c r="F2718" s="19"/>
      <c r="G2718" s="14">
        <f t="shared" si="53"/>
        <v>331988</v>
      </c>
      <c r="H2718" s="13"/>
    </row>
    <row r="2719" spans="1:8" hidden="1" x14ac:dyDescent="0.25">
      <c r="A2719" s="113">
        <v>45007</v>
      </c>
      <c r="B2719" s="21" t="s">
        <v>8657</v>
      </c>
      <c r="C2719" s="13" t="s">
        <v>8394</v>
      </c>
      <c r="D2719" s="766" t="s">
        <v>8312</v>
      </c>
      <c r="E2719" s="22">
        <v>59781</v>
      </c>
      <c r="F2719" s="19"/>
      <c r="G2719" s="14">
        <f t="shared" si="53"/>
        <v>59781</v>
      </c>
      <c r="H2719" s="13"/>
    </row>
    <row r="2720" spans="1:8" hidden="1" x14ac:dyDescent="0.25">
      <c r="A2720" s="113">
        <v>45008</v>
      </c>
      <c r="B2720" s="21" t="s">
        <v>8876</v>
      </c>
      <c r="C2720" s="13" t="s">
        <v>169</v>
      </c>
      <c r="D2720" s="766" t="s">
        <v>9597</v>
      </c>
      <c r="E2720" s="22">
        <v>4248</v>
      </c>
      <c r="F2720" s="19"/>
      <c r="G2720" s="14">
        <f t="shared" si="53"/>
        <v>4248</v>
      </c>
      <c r="H2720" s="13"/>
    </row>
    <row r="2721" spans="1:8" hidden="1" x14ac:dyDescent="0.25">
      <c r="A2721" s="113">
        <v>45008</v>
      </c>
      <c r="B2721" s="21" t="s">
        <v>9409</v>
      </c>
      <c r="C2721" s="13" t="s">
        <v>169</v>
      </c>
      <c r="D2721" s="766" t="s">
        <v>9650</v>
      </c>
      <c r="E2721" s="22">
        <v>20500</v>
      </c>
      <c r="F2721" s="19"/>
      <c r="G2721" s="14">
        <f t="shared" si="53"/>
        <v>20500</v>
      </c>
      <c r="H2721" s="13" t="s">
        <v>9651</v>
      </c>
    </row>
    <row r="2722" spans="1:8" hidden="1" x14ac:dyDescent="0.25">
      <c r="A2722" s="113">
        <v>45008</v>
      </c>
      <c r="B2722" s="21" t="s">
        <v>9409</v>
      </c>
      <c r="C2722" s="13" t="s">
        <v>169</v>
      </c>
      <c r="D2722" s="766"/>
      <c r="E2722" s="22">
        <v>6936</v>
      </c>
      <c r="F2722" s="19"/>
      <c r="G2722" s="14">
        <f t="shared" si="53"/>
        <v>6936</v>
      </c>
      <c r="H2722" s="13" t="s">
        <v>9847</v>
      </c>
    </row>
    <row r="2723" spans="1:8" hidden="1" x14ac:dyDescent="0.25">
      <c r="A2723" s="113">
        <v>45010</v>
      </c>
      <c r="B2723" s="21" t="s">
        <v>9507</v>
      </c>
      <c r="C2723" s="13" t="s">
        <v>164</v>
      </c>
      <c r="D2723" s="766" t="s">
        <v>9810</v>
      </c>
      <c r="E2723" s="22">
        <v>3303</v>
      </c>
      <c r="F2723" s="19"/>
      <c r="G2723" s="14">
        <f t="shared" si="53"/>
        <v>3303</v>
      </c>
      <c r="H2723" s="13" t="s">
        <v>9809</v>
      </c>
    </row>
    <row r="2724" spans="1:8" hidden="1" x14ac:dyDescent="0.25">
      <c r="A2724" s="113">
        <v>45010</v>
      </c>
      <c r="B2724" s="21" t="s">
        <v>8868</v>
      </c>
      <c r="C2724" s="13" t="s">
        <v>164</v>
      </c>
      <c r="D2724" s="766" t="s">
        <v>9811</v>
      </c>
      <c r="E2724" s="22">
        <v>2773</v>
      </c>
      <c r="F2724" s="19"/>
      <c r="G2724" s="14">
        <f t="shared" si="53"/>
        <v>2773</v>
      </c>
      <c r="H2724" s="13" t="s">
        <v>9809</v>
      </c>
    </row>
    <row r="2725" spans="1:8" hidden="1" x14ac:dyDescent="0.25">
      <c r="A2725" s="113">
        <v>45013</v>
      </c>
      <c r="B2725" s="21" t="s">
        <v>8876</v>
      </c>
      <c r="C2725" s="13" t="s">
        <v>7467</v>
      </c>
      <c r="D2725" s="766" t="s">
        <v>9595</v>
      </c>
      <c r="E2725" s="22">
        <v>11200</v>
      </c>
      <c r="F2725" s="19"/>
      <c r="G2725" s="14">
        <f t="shared" si="53"/>
        <v>11200</v>
      </c>
      <c r="H2725" s="13" t="s">
        <v>9596</v>
      </c>
    </row>
    <row r="2726" spans="1:8" hidden="1" x14ac:dyDescent="0.25">
      <c r="A2726" s="113">
        <v>45019</v>
      </c>
      <c r="B2726" s="21" t="s">
        <v>9507</v>
      </c>
      <c r="C2726" s="13" t="s">
        <v>8394</v>
      </c>
      <c r="D2726" s="1211" t="s">
        <v>9283</v>
      </c>
      <c r="E2726" s="22">
        <v>28496</v>
      </c>
      <c r="F2726" s="19"/>
      <c r="G2726" s="14">
        <f t="shared" si="53"/>
        <v>28496</v>
      </c>
      <c r="H2726" s="1183" t="s">
        <v>9326</v>
      </c>
    </row>
    <row r="2727" spans="1:8" hidden="1" x14ac:dyDescent="0.25">
      <c r="A2727" s="113">
        <v>45019</v>
      </c>
      <c r="B2727" s="21" t="s">
        <v>3946</v>
      </c>
      <c r="C2727" s="13" t="s">
        <v>8394</v>
      </c>
      <c r="D2727" s="1212"/>
      <c r="E2727" s="22">
        <v>8745</v>
      </c>
      <c r="F2727" s="19"/>
      <c r="G2727" s="14">
        <f t="shared" si="53"/>
        <v>8745</v>
      </c>
      <c r="H2727" s="1184"/>
    </row>
    <row r="2728" spans="1:8" ht="18.75" hidden="1" x14ac:dyDescent="0.25">
      <c r="A2728" s="113">
        <v>45020</v>
      </c>
      <c r="B2728" s="21" t="s">
        <v>8657</v>
      </c>
      <c r="C2728" s="13" t="s">
        <v>166</v>
      </c>
      <c r="D2728" s="777" t="s">
        <v>9647</v>
      </c>
      <c r="E2728" s="22">
        <v>115000</v>
      </c>
      <c r="F2728" s="19"/>
      <c r="G2728" s="14">
        <f t="shared" si="53"/>
        <v>115000</v>
      </c>
      <c r="H2728" s="952" t="s">
        <v>9648</v>
      </c>
    </row>
    <row r="2729" spans="1:8" hidden="1" x14ac:dyDescent="0.25">
      <c r="A2729" s="113">
        <v>45022</v>
      </c>
      <c r="B2729" s="21" t="s">
        <v>8876</v>
      </c>
      <c r="C2729" s="13" t="s">
        <v>8394</v>
      </c>
      <c r="D2729" s="777" t="s">
        <v>9282</v>
      </c>
      <c r="E2729" s="22">
        <v>17015</v>
      </c>
      <c r="F2729" s="19"/>
      <c r="G2729" s="14">
        <f t="shared" si="53"/>
        <v>17015</v>
      </c>
      <c r="H2729" s="54"/>
    </row>
    <row r="2730" spans="1:8" hidden="1"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85" t="s">
        <v>9602</v>
      </c>
      <c r="E2731" s="22">
        <v>20000</v>
      </c>
      <c r="F2731" s="19"/>
      <c r="G2731" s="14">
        <f t="shared" si="53"/>
        <v>20000</v>
      </c>
      <c r="H2731" s="1183" t="s">
        <v>9326</v>
      </c>
    </row>
    <row r="2732" spans="1:8" x14ac:dyDescent="0.25">
      <c r="A2732" s="113">
        <v>45024</v>
      </c>
      <c r="B2732" s="21" t="s">
        <v>8043</v>
      </c>
      <c r="C2732" s="13" t="s">
        <v>5187</v>
      </c>
      <c r="D2732" s="1186"/>
      <c r="E2732" s="22">
        <v>15000</v>
      </c>
      <c r="F2732" s="19"/>
      <c r="G2732" s="14">
        <f t="shared" si="53"/>
        <v>15000</v>
      </c>
      <c r="H2732" s="1184"/>
    </row>
    <row r="2733" spans="1:8" x14ac:dyDescent="0.25">
      <c r="A2733" s="113">
        <v>45024</v>
      </c>
      <c r="B2733" s="21" t="s">
        <v>8876</v>
      </c>
      <c r="C2733" s="13" t="s">
        <v>5187</v>
      </c>
      <c r="D2733" s="766" t="s">
        <v>9603</v>
      </c>
      <c r="E2733" s="22">
        <v>5000</v>
      </c>
      <c r="F2733" s="19"/>
      <c r="G2733" s="14">
        <f t="shared" si="53"/>
        <v>5000</v>
      </c>
      <c r="H2733" s="13"/>
    </row>
    <row r="2734" spans="1:8" hidden="1"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63" t="s">
        <v>12279</v>
      </c>
    </row>
    <row r="2736" spans="1:8" x14ac:dyDescent="0.25">
      <c r="A2736" s="113">
        <v>45026</v>
      </c>
      <c r="B2736" s="21" t="s">
        <v>8339</v>
      </c>
      <c r="C2736" s="13" t="s">
        <v>5187</v>
      </c>
      <c r="D2736" s="766"/>
      <c r="E2736" s="22"/>
      <c r="F2736" s="19">
        <v>20624</v>
      </c>
      <c r="G2736" s="14">
        <f t="shared" si="53"/>
        <v>-20624</v>
      </c>
      <c r="H2736" s="1164"/>
    </row>
    <row r="2737" spans="1:8" x14ac:dyDescent="0.25">
      <c r="A2737" s="113">
        <v>45026</v>
      </c>
      <c r="B2737" s="21" t="s">
        <v>8876</v>
      </c>
      <c r="C2737" s="13" t="s">
        <v>5187</v>
      </c>
      <c r="D2737" s="766"/>
      <c r="E2737" s="22"/>
      <c r="F2737" s="19">
        <v>34826</v>
      </c>
      <c r="G2737" s="14">
        <f t="shared" si="53"/>
        <v>-34826</v>
      </c>
      <c r="H2737" s="1165"/>
    </row>
    <row r="2738" spans="1:8" ht="21" hidden="1" x14ac:dyDescent="0.25">
      <c r="A2738" s="113">
        <v>45027</v>
      </c>
      <c r="B2738" s="21" t="s">
        <v>9356</v>
      </c>
      <c r="C2738" s="13" t="s">
        <v>8394</v>
      </c>
      <c r="D2738" s="766" t="s">
        <v>9281</v>
      </c>
      <c r="E2738" s="22">
        <v>93883</v>
      </c>
      <c r="F2738" s="19"/>
      <c r="G2738" s="14">
        <f t="shared" si="53"/>
        <v>93883</v>
      </c>
      <c r="H2738" s="308"/>
    </row>
    <row r="2739" spans="1:8" hidden="1" x14ac:dyDescent="0.25">
      <c r="A2739" s="113">
        <v>45027</v>
      </c>
      <c r="B2739" s="21" t="s">
        <v>8657</v>
      </c>
      <c r="C2739" s="13" t="s">
        <v>8394</v>
      </c>
      <c r="D2739" s="766"/>
      <c r="E2739" s="22"/>
      <c r="F2739" s="19">
        <v>300000</v>
      </c>
      <c r="G2739" s="14">
        <f t="shared" si="53"/>
        <v>-300000</v>
      </c>
      <c r="H2739" s="13" t="s">
        <v>9007</v>
      </c>
    </row>
    <row r="2740" spans="1:8" hidden="1" x14ac:dyDescent="0.25">
      <c r="A2740" s="113">
        <v>45027</v>
      </c>
      <c r="B2740" s="21" t="s">
        <v>8339</v>
      </c>
      <c r="C2740" s="13" t="s">
        <v>7467</v>
      </c>
      <c r="D2740" s="766"/>
      <c r="E2740" s="22"/>
      <c r="F2740" s="19">
        <v>800000</v>
      </c>
      <c r="G2740" s="14">
        <f t="shared" si="53"/>
        <v>-800000</v>
      </c>
      <c r="H2740" s="13" t="s">
        <v>9643</v>
      </c>
    </row>
    <row r="2741" spans="1:8" ht="15.75" hidden="1" customHeight="1" x14ac:dyDescent="0.25">
      <c r="A2741" s="113">
        <v>45029</v>
      </c>
      <c r="B2741" s="21" t="s">
        <v>8657</v>
      </c>
      <c r="C2741" s="13" t="s">
        <v>5681</v>
      </c>
      <c r="D2741" s="766"/>
      <c r="E2741" s="783"/>
      <c r="F2741" s="785">
        <v>208180</v>
      </c>
      <c r="G2741" s="784">
        <f t="shared" si="53"/>
        <v>-208180</v>
      </c>
      <c r="H2741" s="1168" t="s">
        <v>9656</v>
      </c>
    </row>
    <row r="2742" spans="1:8" ht="15.75" hidden="1" customHeight="1" x14ac:dyDescent="0.25">
      <c r="A2742" s="113">
        <v>45029</v>
      </c>
      <c r="B2742" s="21" t="s">
        <v>7657</v>
      </c>
      <c r="C2742" s="13" t="s">
        <v>5681</v>
      </c>
      <c r="D2742" s="766"/>
      <c r="E2742" s="783"/>
      <c r="F2742" s="142">
        <v>40900</v>
      </c>
      <c r="G2742" s="784">
        <f t="shared" si="53"/>
        <v>-40900</v>
      </c>
      <c r="H2742" s="1169"/>
    </row>
    <row r="2743" spans="1:8" ht="15.75" hidden="1" customHeight="1" x14ac:dyDescent="0.25">
      <c r="A2743" s="113">
        <v>45029</v>
      </c>
      <c r="B2743" s="21" t="s">
        <v>7555</v>
      </c>
      <c r="C2743" s="13" t="s">
        <v>5681</v>
      </c>
      <c r="D2743" s="766"/>
      <c r="E2743" s="783"/>
      <c r="F2743" s="142">
        <v>5400</v>
      </c>
      <c r="G2743" s="784">
        <f t="shared" si="53"/>
        <v>-5400</v>
      </c>
      <c r="H2743" s="1169"/>
    </row>
    <row r="2744" spans="1:8" ht="16.5" hidden="1" thickBot="1" x14ac:dyDescent="0.3">
      <c r="A2744" s="113">
        <v>45029</v>
      </c>
      <c r="B2744" s="21" t="s">
        <v>8657</v>
      </c>
      <c r="C2744" s="13" t="s">
        <v>5681</v>
      </c>
      <c r="D2744" s="766"/>
      <c r="E2744" s="783"/>
      <c r="F2744" s="786">
        <v>40520</v>
      </c>
      <c r="G2744" s="784">
        <f t="shared" si="53"/>
        <v>-40520</v>
      </c>
      <c r="H2744" s="1170"/>
    </row>
    <row r="2745" spans="1:8" hidden="1" x14ac:dyDescent="0.25">
      <c r="A2745" s="113">
        <v>45031</v>
      </c>
      <c r="B2745" s="21" t="s">
        <v>10911</v>
      </c>
      <c r="C2745" s="13" t="s">
        <v>164</v>
      </c>
      <c r="D2745" s="766" t="s">
        <v>9812</v>
      </c>
      <c r="E2745" s="783">
        <v>64935</v>
      </c>
      <c r="F2745" s="19"/>
      <c r="G2745" s="784">
        <f t="shared" si="53"/>
        <v>64935</v>
      </c>
      <c r="H2745" s="13" t="s">
        <v>9813</v>
      </c>
    </row>
    <row r="2746" spans="1:8" hidden="1" x14ac:dyDescent="0.25">
      <c r="A2746" s="113">
        <v>45031</v>
      </c>
      <c r="B2746" s="21" t="s">
        <v>8043</v>
      </c>
      <c r="C2746" s="13" t="s">
        <v>169</v>
      </c>
      <c r="D2746" s="766"/>
      <c r="E2746" s="783"/>
      <c r="F2746" s="785">
        <v>67000</v>
      </c>
      <c r="G2746" s="784">
        <f t="shared" si="53"/>
        <v>-67000</v>
      </c>
      <c r="H2746" s="1168" t="s">
        <v>9656</v>
      </c>
    </row>
    <row r="2747" spans="1:8" hidden="1" x14ac:dyDescent="0.25">
      <c r="A2747" s="113">
        <v>45031</v>
      </c>
      <c r="B2747" s="21" t="s">
        <v>8876</v>
      </c>
      <c r="C2747" s="13" t="s">
        <v>169</v>
      </c>
      <c r="D2747" s="766"/>
      <c r="E2747" s="783"/>
      <c r="F2747" s="142">
        <v>18365</v>
      </c>
      <c r="G2747" s="784">
        <f t="shared" si="53"/>
        <v>-18365</v>
      </c>
      <c r="H2747" s="1169"/>
    </row>
    <row r="2748" spans="1:8" hidden="1" x14ac:dyDescent="0.25">
      <c r="A2748" s="113">
        <v>45031</v>
      </c>
      <c r="B2748" s="21" t="s">
        <v>9409</v>
      </c>
      <c r="C2748" s="13" t="s">
        <v>169</v>
      </c>
      <c r="D2748" s="766"/>
      <c r="E2748" s="783"/>
      <c r="F2748" s="142">
        <v>20500</v>
      </c>
      <c r="G2748" s="784">
        <f t="shared" si="53"/>
        <v>-20500</v>
      </c>
      <c r="H2748" s="1169"/>
    </row>
    <row r="2749" spans="1:8" ht="16.5" hidden="1" thickBot="1" x14ac:dyDescent="0.3">
      <c r="A2749" s="113">
        <v>45031</v>
      </c>
      <c r="B2749" s="21" t="s">
        <v>9409</v>
      </c>
      <c r="C2749" s="13" t="s">
        <v>169</v>
      </c>
      <c r="D2749" s="766"/>
      <c r="E2749" s="783"/>
      <c r="F2749" s="786">
        <v>4135</v>
      </c>
      <c r="G2749" s="784">
        <f t="shared" si="53"/>
        <v>-4135</v>
      </c>
      <c r="H2749" s="1170"/>
    </row>
    <row r="2750" spans="1:8" hidden="1" x14ac:dyDescent="0.25">
      <c r="A2750" s="113">
        <v>45034</v>
      </c>
      <c r="B2750" s="21" t="s">
        <v>9661</v>
      </c>
      <c r="C2750" s="13" t="s">
        <v>166</v>
      </c>
      <c r="D2750" s="766" t="s">
        <v>9814</v>
      </c>
      <c r="E2750" s="22">
        <v>15800</v>
      </c>
      <c r="F2750" s="112"/>
      <c r="G2750" s="14">
        <f t="shared" si="53"/>
        <v>15800</v>
      </c>
      <c r="H2750" s="13" t="s">
        <v>9818</v>
      </c>
    </row>
    <row r="2751" spans="1:8" hidden="1" x14ac:dyDescent="0.25">
      <c r="A2751" s="113">
        <v>45034</v>
      </c>
      <c r="B2751" s="21" t="s">
        <v>8559</v>
      </c>
      <c r="C2751" s="13" t="s">
        <v>7242</v>
      </c>
      <c r="D2751" s="766"/>
      <c r="E2751" s="22"/>
      <c r="F2751" s="112">
        <v>300000</v>
      </c>
      <c r="G2751" s="14">
        <f t="shared" si="53"/>
        <v>-300000</v>
      </c>
      <c r="H2751" s="13" t="s">
        <v>9696</v>
      </c>
    </row>
    <row r="2752" spans="1:8" hidden="1" x14ac:dyDescent="0.25">
      <c r="A2752" s="113">
        <v>45034</v>
      </c>
      <c r="B2752" s="21" t="s">
        <v>8657</v>
      </c>
      <c r="C2752" s="13" t="s">
        <v>166</v>
      </c>
      <c r="D2752" s="766"/>
      <c r="E2752" s="22"/>
      <c r="F2752" s="19">
        <v>500000</v>
      </c>
      <c r="G2752" s="14">
        <f t="shared" si="53"/>
        <v>-500000</v>
      </c>
      <c r="H2752" s="13" t="s">
        <v>9708</v>
      </c>
    </row>
    <row r="2753" spans="1:8" hidden="1" x14ac:dyDescent="0.25">
      <c r="A2753" s="113">
        <v>45035</v>
      </c>
      <c r="B2753" s="21" t="s">
        <v>3946</v>
      </c>
      <c r="C2753" s="13" t="s">
        <v>8394</v>
      </c>
      <c r="D2753" s="766"/>
      <c r="E2753" s="783"/>
      <c r="F2753" s="785">
        <v>8745</v>
      </c>
      <c r="G2753" s="14">
        <f t="shared" ref="G2753:G2875" si="54">E2753-F2753</f>
        <v>-8745</v>
      </c>
      <c r="H2753" s="1179" t="s">
        <v>9726</v>
      </c>
    </row>
    <row r="2754" spans="1:8" hidden="1" x14ac:dyDescent="0.25">
      <c r="A2754" s="113">
        <v>45035</v>
      </c>
      <c r="B2754" s="21" t="s">
        <v>8657</v>
      </c>
      <c r="C2754" s="13" t="s">
        <v>8394</v>
      </c>
      <c r="D2754" s="766"/>
      <c r="E2754" s="783"/>
      <c r="F2754" s="142">
        <v>51861</v>
      </c>
      <c r="G2754" s="14">
        <f t="shared" si="54"/>
        <v>-51861</v>
      </c>
      <c r="H2754" s="1180"/>
    </row>
    <row r="2755" spans="1:8" hidden="1" x14ac:dyDescent="0.25">
      <c r="A2755" s="113">
        <v>45035</v>
      </c>
      <c r="B2755" s="21" t="s">
        <v>8876</v>
      </c>
      <c r="C2755" s="13" t="s">
        <v>8394</v>
      </c>
      <c r="D2755" s="766"/>
      <c r="E2755" s="783"/>
      <c r="F2755" s="142">
        <v>17015</v>
      </c>
      <c r="G2755" s="14">
        <f t="shared" si="54"/>
        <v>-17015</v>
      </c>
      <c r="H2755" s="1180"/>
    </row>
    <row r="2756" spans="1:8" hidden="1" x14ac:dyDescent="0.25">
      <c r="A2756" s="113">
        <v>45035</v>
      </c>
      <c r="B2756" s="21" t="s">
        <v>9507</v>
      </c>
      <c r="C2756" s="13" t="s">
        <v>8394</v>
      </c>
      <c r="D2756" s="766"/>
      <c r="E2756" s="783"/>
      <c r="F2756" s="142">
        <v>28496</v>
      </c>
      <c r="G2756" s="14">
        <f t="shared" si="54"/>
        <v>-28496</v>
      </c>
      <c r="H2756" s="1180"/>
    </row>
    <row r="2757" spans="1:8" hidden="1" x14ac:dyDescent="0.25">
      <c r="A2757" s="113">
        <v>45035</v>
      </c>
      <c r="B2757" s="21" t="s">
        <v>9356</v>
      </c>
      <c r="C2757" s="13" t="s">
        <v>8394</v>
      </c>
      <c r="D2757" s="766"/>
      <c r="E2757" s="955"/>
      <c r="F2757" s="147">
        <v>93883</v>
      </c>
      <c r="G2757" s="14">
        <f t="shared" si="54"/>
        <v>-93883</v>
      </c>
      <c r="H2757" s="1181"/>
    </row>
    <row r="2758" spans="1:8" ht="18.75" x14ac:dyDescent="0.25">
      <c r="A2758" s="113">
        <v>45042</v>
      </c>
      <c r="B2758" s="21" t="s">
        <v>8876</v>
      </c>
      <c r="C2758" s="13" t="s">
        <v>5187</v>
      </c>
      <c r="D2758" s="766" t="s">
        <v>9860</v>
      </c>
      <c r="E2758" s="22">
        <v>150000</v>
      </c>
      <c r="F2758" s="19"/>
      <c r="G2758" s="14">
        <f t="shared" si="54"/>
        <v>150000</v>
      </c>
      <c r="H2758" s="954" t="s">
        <v>9861</v>
      </c>
    </row>
    <row r="2759" spans="1:8" hidden="1" x14ac:dyDescent="0.25">
      <c r="A2759" s="113">
        <v>45043</v>
      </c>
      <c r="B2759" s="21" t="s">
        <v>8657</v>
      </c>
      <c r="C2759" s="13" t="s">
        <v>8394</v>
      </c>
      <c r="D2759" s="766" t="s">
        <v>9736</v>
      </c>
      <c r="E2759" s="22">
        <v>410656</v>
      </c>
      <c r="F2759" s="19"/>
      <c r="G2759" s="14">
        <f t="shared" si="54"/>
        <v>410656</v>
      </c>
      <c r="H2759" s="13"/>
    </row>
    <row r="2760" spans="1:8" hidden="1" x14ac:dyDescent="0.25">
      <c r="A2760" s="113">
        <v>45043</v>
      </c>
      <c r="B2760" s="21" t="s">
        <v>9661</v>
      </c>
      <c r="C2760" s="13" t="s">
        <v>8394</v>
      </c>
      <c r="D2760" s="766" t="s">
        <v>9737</v>
      </c>
      <c r="E2760" s="22">
        <v>315888</v>
      </c>
      <c r="F2760" s="19"/>
      <c r="G2760" s="14">
        <f t="shared" si="54"/>
        <v>315888</v>
      </c>
      <c r="H2760" s="13"/>
    </row>
    <row r="2761" spans="1:8" hidden="1" x14ac:dyDescent="0.25">
      <c r="A2761" s="113">
        <v>45043</v>
      </c>
      <c r="B2761" s="21" t="s">
        <v>9661</v>
      </c>
      <c r="C2761" s="13" t="s">
        <v>8394</v>
      </c>
      <c r="D2761" s="766"/>
      <c r="E2761" s="22"/>
      <c r="F2761" s="19">
        <v>315888</v>
      </c>
      <c r="G2761" s="14">
        <f t="shared" si="54"/>
        <v>-315888</v>
      </c>
      <c r="H2761" s="1177" t="s">
        <v>9738</v>
      </c>
    </row>
    <row r="2762" spans="1:8" hidden="1" x14ac:dyDescent="0.25">
      <c r="A2762" s="113">
        <v>45043</v>
      </c>
      <c r="B2762" s="21" t="s">
        <v>8657</v>
      </c>
      <c r="C2762" s="13" t="s">
        <v>8394</v>
      </c>
      <c r="D2762" s="766"/>
      <c r="E2762" s="22"/>
      <c r="F2762" s="19">
        <v>447612</v>
      </c>
      <c r="G2762" s="14">
        <f t="shared" si="54"/>
        <v>-447612</v>
      </c>
      <c r="H2762" s="1178"/>
    </row>
    <row r="2763" spans="1:8" hidden="1" x14ac:dyDescent="0.25">
      <c r="A2763" s="113">
        <v>45045</v>
      </c>
      <c r="B2763" s="21" t="s">
        <v>8657</v>
      </c>
      <c r="C2763" s="13" t="s">
        <v>166</v>
      </c>
      <c r="D2763" s="766" t="s">
        <v>9815</v>
      </c>
      <c r="E2763" s="22">
        <v>115500</v>
      </c>
      <c r="F2763" s="19"/>
      <c r="G2763" s="14">
        <f t="shared" si="54"/>
        <v>115500</v>
      </c>
      <c r="H2763" s="953" t="s">
        <v>9816</v>
      </c>
    </row>
    <row r="2764" spans="1:8" hidden="1" x14ac:dyDescent="0.25">
      <c r="A2764" s="113">
        <v>45048</v>
      </c>
      <c r="B2764" s="21" t="s">
        <v>8339</v>
      </c>
      <c r="C2764" s="13" t="s">
        <v>7467</v>
      </c>
      <c r="D2764" s="766"/>
      <c r="E2764" s="22"/>
      <c r="F2764" s="19">
        <v>441500</v>
      </c>
      <c r="G2764" s="14">
        <f t="shared" si="54"/>
        <v>-441500</v>
      </c>
      <c r="H2764" s="13" t="s">
        <v>9749</v>
      </c>
    </row>
    <row r="2765" spans="1:8" hidden="1" x14ac:dyDescent="0.25">
      <c r="A2765" s="113">
        <v>45048</v>
      </c>
      <c r="B2765" s="21" t="s">
        <v>8657</v>
      </c>
      <c r="C2765" s="13" t="s">
        <v>8394</v>
      </c>
      <c r="D2765" s="766" t="s">
        <v>8105</v>
      </c>
      <c r="E2765" s="22">
        <v>116547</v>
      </c>
      <c r="F2765" s="19"/>
      <c r="G2765" s="14">
        <f t="shared" si="54"/>
        <v>116547</v>
      </c>
      <c r="H2765" s="13"/>
    </row>
    <row r="2766" spans="1:8" hidden="1" x14ac:dyDescent="0.25">
      <c r="A2766" s="113">
        <v>45048</v>
      </c>
      <c r="B2766" s="21" t="s">
        <v>9661</v>
      </c>
      <c r="C2766" s="13" t="s">
        <v>8394</v>
      </c>
      <c r="D2766" s="766" t="s">
        <v>9249</v>
      </c>
      <c r="E2766" s="22">
        <v>268519</v>
      </c>
      <c r="F2766" s="19"/>
      <c r="G2766" s="14">
        <f t="shared" si="54"/>
        <v>268519</v>
      </c>
      <c r="H2766" s="13"/>
    </row>
    <row r="2767" spans="1:8" hidden="1" x14ac:dyDescent="0.25">
      <c r="A2767" s="113">
        <v>45048</v>
      </c>
      <c r="B2767" s="21" t="s">
        <v>9661</v>
      </c>
      <c r="C2767" s="13" t="s">
        <v>7467</v>
      </c>
      <c r="D2767" s="766" t="s">
        <v>9820</v>
      </c>
      <c r="E2767" s="22">
        <v>441068</v>
      </c>
      <c r="F2767" s="19"/>
      <c r="G2767" s="14">
        <f t="shared" si="54"/>
        <v>441068</v>
      </c>
      <c r="H2767" s="54" t="s">
        <v>9821</v>
      </c>
    </row>
    <row r="2768" spans="1:8" hidden="1" x14ac:dyDescent="0.25">
      <c r="A2768" s="113">
        <v>45049</v>
      </c>
      <c r="B2768" s="21" t="s">
        <v>8657</v>
      </c>
      <c r="C2768" s="13" t="s">
        <v>8394</v>
      </c>
      <c r="D2768" s="766"/>
      <c r="E2768" s="22"/>
      <c r="F2768" s="19">
        <v>494907</v>
      </c>
      <c r="G2768" s="14">
        <f t="shared" si="54"/>
        <v>-494907</v>
      </c>
      <c r="H2768" s="1166" t="s">
        <v>9800</v>
      </c>
    </row>
    <row r="2769" spans="1:8" hidden="1" x14ac:dyDescent="0.25">
      <c r="A2769" s="113">
        <v>45049</v>
      </c>
      <c r="B2769" s="21" t="s">
        <v>9661</v>
      </c>
      <c r="C2769" s="13" t="s">
        <v>8394</v>
      </c>
      <c r="D2769" s="766"/>
      <c r="E2769" s="22"/>
      <c r="F2769" s="19">
        <f>730000-F2768</f>
        <v>235093</v>
      </c>
      <c r="G2769" s="14">
        <f t="shared" si="54"/>
        <v>-235093</v>
      </c>
      <c r="H2769" s="1171"/>
    </row>
    <row r="2770" spans="1:8" hidden="1" x14ac:dyDescent="0.25">
      <c r="A2770" s="113">
        <v>45049</v>
      </c>
      <c r="B2770" s="21" t="s">
        <v>8657</v>
      </c>
      <c r="C2770" s="13" t="s">
        <v>166</v>
      </c>
      <c r="D2770" s="766" t="s">
        <v>9817</v>
      </c>
      <c r="E2770" s="22">
        <v>95350</v>
      </c>
      <c r="F2770" s="19"/>
      <c r="G2770" s="14">
        <f t="shared" si="54"/>
        <v>95350</v>
      </c>
      <c r="H2770" s="13" t="s">
        <v>9819</v>
      </c>
    </row>
    <row r="2771" spans="1:8" hidden="1" x14ac:dyDescent="0.25">
      <c r="A2771" s="113">
        <v>45052</v>
      </c>
      <c r="B2771" s="21" t="s">
        <v>9356</v>
      </c>
      <c r="C2771" s="13" t="s">
        <v>169</v>
      </c>
      <c r="D2771" s="766" t="s">
        <v>9807</v>
      </c>
      <c r="E2771" s="22">
        <v>125327</v>
      </c>
      <c r="F2771" s="19"/>
      <c r="G2771" s="14">
        <f t="shared" si="54"/>
        <v>125327</v>
      </c>
      <c r="H2771" s="13" t="s">
        <v>9808</v>
      </c>
    </row>
    <row r="2772" spans="1:8" hidden="1" x14ac:dyDescent="0.25">
      <c r="A2772" s="113">
        <v>45055</v>
      </c>
      <c r="B2772" s="21" t="s">
        <v>8657</v>
      </c>
      <c r="C2772" s="13" t="s">
        <v>8394</v>
      </c>
      <c r="D2772" s="766" t="s">
        <v>9493</v>
      </c>
      <c r="E2772" s="22">
        <v>72367</v>
      </c>
      <c r="F2772" s="19"/>
      <c r="G2772" s="14">
        <f t="shared" si="54"/>
        <v>72367</v>
      </c>
      <c r="H2772" s="13"/>
    </row>
    <row r="2773" spans="1:8" hidden="1" x14ac:dyDescent="0.25">
      <c r="A2773" s="113">
        <v>45055</v>
      </c>
      <c r="B2773" s="21" t="s">
        <v>9769</v>
      </c>
      <c r="C2773" s="13" t="s">
        <v>8394</v>
      </c>
      <c r="D2773" s="766" t="s">
        <v>8556</v>
      </c>
      <c r="E2773" s="22">
        <v>1140427</v>
      </c>
      <c r="F2773" s="110"/>
      <c r="G2773" s="14">
        <f t="shared" si="54"/>
        <v>1140427</v>
      </c>
      <c r="H2773" s="13"/>
    </row>
    <row r="2774" spans="1:8" hidden="1" x14ac:dyDescent="0.25">
      <c r="A2774" s="113">
        <v>45055</v>
      </c>
      <c r="B2774" s="21" t="s">
        <v>9661</v>
      </c>
      <c r="C2774" s="13" t="s">
        <v>8394</v>
      </c>
      <c r="D2774" s="766" t="s">
        <v>9858</v>
      </c>
      <c r="E2774" s="22">
        <v>354608</v>
      </c>
      <c r="F2774" s="110"/>
      <c r="G2774" s="14">
        <f t="shared" si="54"/>
        <v>354608</v>
      </c>
      <c r="H2774" s="13"/>
    </row>
    <row r="2775" spans="1:8" hidden="1" x14ac:dyDescent="0.25">
      <c r="A2775" s="113">
        <v>45055</v>
      </c>
      <c r="B2775" s="21" t="s">
        <v>9356</v>
      </c>
      <c r="C2775" s="13" t="s">
        <v>164</v>
      </c>
      <c r="D2775" s="766"/>
      <c r="E2775" s="22">
        <v>5187</v>
      </c>
      <c r="F2775" s="110"/>
      <c r="G2775" s="14">
        <f t="shared" si="54"/>
        <v>5187</v>
      </c>
      <c r="H2775" s="13" t="s">
        <v>9809</v>
      </c>
    </row>
    <row r="2776" spans="1:8" hidden="1" x14ac:dyDescent="0.25">
      <c r="A2776" s="113">
        <v>45055</v>
      </c>
      <c r="B2776" s="21" t="s">
        <v>9769</v>
      </c>
      <c r="C2776" s="13" t="s">
        <v>8394</v>
      </c>
      <c r="D2776" s="766"/>
      <c r="E2776" s="22"/>
      <c r="F2776" s="110">
        <v>400000</v>
      </c>
      <c r="G2776" s="14">
        <f t="shared" si="54"/>
        <v>-400000</v>
      </c>
      <c r="H2776" s="13" t="s">
        <v>9859</v>
      </c>
    </row>
    <row r="2777" spans="1:8" hidden="1" x14ac:dyDescent="0.25">
      <c r="A2777" s="113">
        <v>45056</v>
      </c>
      <c r="B2777" s="21" t="s">
        <v>8043</v>
      </c>
      <c r="C2777" s="13" t="s">
        <v>8456</v>
      </c>
      <c r="D2777" s="766"/>
      <c r="E2777" s="22"/>
      <c r="F2777" s="110">
        <v>89000</v>
      </c>
      <c r="G2777" s="14">
        <f t="shared" si="54"/>
        <v>-89000</v>
      </c>
      <c r="H2777" s="13" t="s">
        <v>9831</v>
      </c>
    </row>
    <row r="2778" spans="1:8" hidden="1" x14ac:dyDescent="0.25">
      <c r="A2778" s="113">
        <v>45056</v>
      </c>
      <c r="B2778" s="21" t="s">
        <v>9409</v>
      </c>
      <c r="C2778" s="13" t="s">
        <v>169</v>
      </c>
      <c r="D2778" s="766"/>
      <c r="E2778" s="783"/>
      <c r="F2778" s="785">
        <v>23301</v>
      </c>
      <c r="G2778" s="784">
        <f t="shared" si="54"/>
        <v>-23301</v>
      </c>
      <c r="H2778" s="1166" t="s">
        <v>9848</v>
      </c>
    </row>
    <row r="2779" spans="1:8" ht="16.5" hidden="1" thickBot="1" x14ac:dyDescent="0.3">
      <c r="A2779" s="113">
        <v>45056</v>
      </c>
      <c r="B2779" s="21" t="s">
        <v>9356</v>
      </c>
      <c r="C2779" s="13" t="s">
        <v>169</v>
      </c>
      <c r="D2779" s="766"/>
      <c r="E2779" s="783"/>
      <c r="F2779" s="786">
        <v>124699</v>
      </c>
      <c r="G2779" s="784">
        <f t="shared" si="54"/>
        <v>-124699</v>
      </c>
      <c r="H2779" s="1167"/>
    </row>
    <row r="2780" spans="1:8" hidden="1" x14ac:dyDescent="0.25">
      <c r="A2780" s="113">
        <v>45056</v>
      </c>
      <c r="B2780" s="21" t="s">
        <v>8876</v>
      </c>
      <c r="C2780" s="13" t="s">
        <v>180</v>
      </c>
      <c r="D2780" s="766"/>
      <c r="E2780" s="783"/>
      <c r="F2780" s="785">
        <v>380920</v>
      </c>
      <c r="G2780" s="784">
        <f t="shared" si="54"/>
        <v>-380920</v>
      </c>
      <c r="H2780" s="1166" t="s">
        <v>9849</v>
      </c>
    </row>
    <row r="2781" spans="1:8" ht="16.5" hidden="1" thickBot="1" x14ac:dyDescent="0.3">
      <c r="A2781" s="113">
        <v>45056</v>
      </c>
      <c r="B2781" s="21" t="s">
        <v>9409</v>
      </c>
      <c r="C2781" s="13" t="s">
        <v>180</v>
      </c>
      <c r="D2781" s="766"/>
      <c r="E2781" s="783"/>
      <c r="F2781" s="786">
        <v>192080</v>
      </c>
      <c r="G2781" s="784">
        <f t="shared" si="54"/>
        <v>-192080</v>
      </c>
      <c r="H2781" s="1167"/>
    </row>
    <row r="2782" spans="1:8" hidden="1"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6" t="s">
        <v>12278</v>
      </c>
    </row>
    <row r="2784" spans="1:8" x14ac:dyDescent="0.25">
      <c r="A2784" s="113">
        <v>45056</v>
      </c>
      <c r="B2784" s="21" t="s">
        <v>8876</v>
      </c>
      <c r="C2784" s="13" t="s">
        <v>5187</v>
      </c>
      <c r="D2784" s="766"/>
      <c r="E2784" s="22"/>
      <c r="F2784" s="112">
        <v>150000</v>
      </c>
      <c r="G2784" s="14">
        <f t="shared" si="54"/>
        <v>-150000</v>
      </c>
      <c r="H2784" s="1171"/>
    </row>
    <row r="2785" spans="1:8" x14ac:dyDescent="0.25">
      <c r="A2785" s="113">
        <v>45056</v>
      </c>
      <c r="B2785" s="21" t="s">
        <v>8876</v>
      </c>
      <c r="C2785" s="13" t="s">
        <v>5187</v>
      </c>
      <c r="D2785" s="766"/>
      <c r="E2785" s="22"/>
      <c r="F2785" s="112">
        <v>35000</v>
      </c>
      <c r="G2785" s="14">
        <f t="shared" si="54"/>
        <v>-35000</v>
      </c>
      <c r="H2785" s="1171"/>
    </row>
    <row r="2786" spans="1:8" x14ac:dyDescent="0.25">
      <c r="A2786" s="113">
        <v>45056</v>
      </c>
      <c r="B2786" s="21" t="s">
        <v>8876</v>
      </c>
      <c r="C2786" s="13" t="s">
        <v>5187</v>
      </c>
      <c r="D2786" s="766"/>
      <c r="E2786" s="22"/>
      <c r="F2786" s="112">
        <v>5000</v>
      </c>
      <c r="G2786" s="14">
        <f t="shared" si="54"/>
        <v>-5000</v>
      </c>
      <c r="H2786" s="1167"/>
    </row>
    <row r="2787" spans="1:8" hidden="1" x14ac:dyDescent="0.25">
      <c r="A2787" s="113">
        <v>45056</v>
      </c>
      <c r="B2787" s="21" t="s">
        <v>9409</v>
      </c>
      <c r="C2787" s="13" t="s">
        <v>7242</v>
      </c>
      <c r="D2787" s="766" t="s">
        <v>9736</v>
      </c>
      <c r="E2787" s="22">
        <v>164970</v>
      </c>
      <c r="F2787" s="112"/>
      <c r="G2787" s="14">
        <f t="shared" si="54"/>
        <v>164970</v>
      </c>
      <c r="H2787" s="956"/>
    </row>
    <row r="2788" spans="1:8" hidden="1" x14ac:dyDescent="0.25">
      <c r="A2788" s="113">
        <v>45056</v>
      </c>
      <c r="B2788" s="21" t="s">
        <v>9356</v>
      </c>
      <c r="C2788" s="13" t="s">
        <v>164</v>
      </c>
      <c r="D2788" s="766" t="s">
        <v>10228</v>
      </c>
      <c r="E2788" s="22">
        <v>5187</v>
      </c>
      <c r="F2788" s="112"/>
      <c r="G2788" s="14">
        <f t="shared" si="54"/>
        <v>5187</v>
      </c>
      <c r="H2788" s="956"/>
    </row>
    <row r="2789" spans="1:8" s="731" customFormat="1" ht="47.25" hidden="1" x14ac:dyDescent="0.25">
      <c r="A2789" s="113">
        <v>45056</v>
      </c>
      <c r="B2789" s="743" t="s">
        <v>11089</v>
      </c>
      <c r="C2789" s="750" t="s">
        <v>168</v>
      </c>
      <c r="D2789" s="779"/>
      <c r="E2789" s="751"/>
      <c r="F2789" s="1112">
        <f>4500000-936720</f>
        <v>3563280</v>
      </c>
      <c r="G2789" s="753">
        <f t="shared" si="54"/>
        <v>-3563280</v>
      </c>
      <c r="H2789" s="1111" t="s">
        <v>12288</v>
      </c>
    </row>
    <row r="2790" spans="1:8" s="731" customFormat="1" hidden="1" x14ac:dyDescent="0.25">
      <c r="A2790" s="113">
        <v>45056</v>
      </c>
      <c r="B2790" s="743" t="s">
        <v>10576</v>
      </c>
      <c r="C2790" s="750" t="s">
        <v>168</v>
      </c>
      <c r="D2790" s="779"/>
      <c r="E2790" s="751"/>
      <c r="F2790" s="1112">
        <v>217052</v>
      </c>
      <c r="G2790" s="753">
        <f t="shared" si="54"/>
        <v>-217052</v>
      </c>
      <c r="H2790" s="1111"/>
    </row>
    <row r="2791" spans="1:8" s="731" customFormat="1" hidden="1" x14ac:dyDescent="0.25">
      <c r="A2791" s="113">
        <v>45056</v>
      </c>
      <c r="B2791" s="743" t="s">
        <v>11617</v>
      </c>
      <c r="C2791" s="750" t="s">
        <v>168</v>
      </c>
      <c r="D2791" s="779"/>
      <c r="E2791" s="751"/>
      <c r="F2791" s="1112">
        <v>234500</v>
      </c>
      <c r="G2791" s="753">
        <f t="shared" si="54"/>
        <v>-234500</v>
      </c>
      <c r="H2791" s="1111"/>
    </row>
    <row r="2792" spans="1:8" s="731" customFormat="1" hidden="1" x14ac:dyDescent="0.25">
      <c r="A2792" s="113">
        <v>45056</v>
      </c>
      <c r="B2792" s="743" t="s">
        <v>11897</v>
      </c>
      <c r="C2792" s="750" t="s">
        <v>168</v>
      </c>
      <c r="D2792" s="779"/>
      <c r="E2792" s="751"/>
      <c r="F2792" s="1112">
        <v>165590</v>
      </c>
      <c r="G2792" s="753">
        <f t="shared" si="54"/>
        <v>-165590</v>
      </c>
      <c r="H2792" s="1111"/>
    </row>
    <row r="2793" spans="1:8" s="731" customFormat="1" hidden="1" x14ac:dyDescent="0.25">
      <c r="A2793" s="113">
        <v>45056</v>
      </c>
      <c r="B2793" s="743" t="s">
        <v>12289</v>
      </c>
      <c r="C2793" s="750" t="s">
        <v>168</v>
      </c>
      <c r="D2793" s="779"/>
      <c r="E2793" s="751"/>
      <c r="F2793" s="1112">
        <v>99840</v>
      </c>
      <c r="G2793" s="753">
        <f t="shared" si="54"/>
        <v>-99840</v>
      </c>
      <c r="H2793" s="1111"/>
    </row>
    <row r="2794" spans="1:8" s="731" customFormat="1" hidden="1" x14ac:dyDescent="0.25">
      <c r="A2794" s="113">
        <v>45056</v>
      </c>
      <c r="B2794" s="743" t="s">
        <v>10909</v>
      </c>
      <c r="C2794" s="750" t="s">
        <v>168</v>
      </c>
      <c r="D2794" s="779"/>
      <c r="E2794" s="751"/>
      <c r="F2794" s="1112">
        <v>18160</v>
      </c>
      <c r="G2794" s="753">
        <f t="shared" si="54"/>
        <v>-18160</v>
      </c>
      <c r="H2794" s="1111"/>
    </row>
    <row r="2795" spans="1:8" s="731" customFormat="1" hidden="1" x14ac:dyDescent="0.25">
      <c r="A2795" s="113">
        <v>45056</v>
      </c>
      <c r="B2795" s="21" t="s">
        <v>10232</v>
      </c>
      <c r="C2795" s="750" t="s">
        <v>168</v>
      </c>
      <c r="D2795" s="779"/>
      <c r="E2795" s="751"/>
      <c r="F2795" s="1112">
        <v>5731</v>
      </c>
      <c r="G2795" s="753">
        <f t="shared" si="54"/>
        <v>-5731</v>
      </c>
      <c r="H2795" s="1111"/>
    </row>
    <row r="2796" spans="1:8" s="731" customFormat="1" hidden="1" x14ac:dyDescent="0.25">
      <c r="A2796" s="113">
        <v>45056</v>
      </c>
      <c r="B2796" s="743" t="s">
        <v>12247</v>
      </c>
      <c r="C2796" s="750" t="s">
        <v>168</v>
      </c>
      <c r="D2796" s="779"/>
      <c r="E2796" s="751"/>
      <c r="F2796" s="1112">
        <v>82500</v>
      </c>
      <c r="G2796" s="753">
        <f t="shared" si="54"/>
        <v>-82500</v>
      </c>
      <c r="H2796" s="1111"/>
    </row>
    <row r="2797" spans="1:8" s="731" customFormat="1" hidden="1" x14ac:dyDescent="0.25">
      <c r="A2797" s="113">
        <v>45056</v>
      </c>
      <c r="B2797" s="1113"/>
      <c r="C2797" s="750" t="s">
        <v>168</v>
      </c>
      <c r="D2797" s="779"/>
      <c r="E2797" s="751"/>
      <c r="F2797" s="1112">
        <v>113347</v>
      </c>
      <c r="G2797" s="753">
        <f t="shared" si="54"/>
        <v>-113347</v>
      </c>
      <c r="H2797" s="1111"/>
    </row>
    <row r="2798" spans="1:8" hidden="1" x14ac:dyDescent="0.25">
      <c r="A2798" s="113">
        <v>45057</v>
      </c>
      <c r="B2798" s="21" t="s">
        <v>9356</v>
      </c>
      <c r="C2798" s="13" t="s">
        <v>169</v>
      </c>
      <c r="D2798" s="766" t="s">
        <v>9850</v>
      </c>
      <c r="E2798" s="22">
        <v>38050</v>
      </c>
      <c r="F2798" s="19"/>
      <c r="G2798" s="14">
        <f t="shared" si="54"/>
        <v>38050</v>
      </c>
      <c r="H2798" s="13" t="s">
        <v>9808</v>
      </c>
    </row>
    <row r="2799" spans="1:8" hidden="1" x14ac:dyDescent="0.25">
      <c r="A2799" s="113">
        <v>45059</v>
      </c>
      <c r="B2799" s="21" t="s">
        <v>9661</v>
      </c>
      <c r="C2799" s="13" t="s">
        <v>7467</v>
      </c>
      <c r="D2799" s="766" t="s">
        <v>9978</v>
      </c>
      <c r="E2799" s="22">
        <v>77980</v>
      </c>
      <c r="F2799" s="19"/>
      <c r="G2799" s="14">
        <f t="shared" si="54"/>
        <v>77980</v>
      </c>
      <c r="H2799" s="13" t="s">
        <v>9979</v>
      </c>
    </row>
    <row r="2800" spans="1:8" hidden="1" x14ac:dyDescent="0.25">
      <c r="A2800" s="113">
        <v>45061</v>
      </c>
      <c r="B2800" s="21" t="s">
        <v>9769</v>
      </c>
      <c r="C2800" s="13" t="s">
        <v>8394</v>
      </c>
      <c r="D2800" s="766" t="s">
        <v>9873</v>
      </c>
      <c r="E2800" s="22">
        <v>345118</v>
      </c>
      <c r="F2800" s="19"/>
      <c r="G2800" s="14">
        <f t="shared" si="54"/>
        <v>345118</v>
      </c>
      <c r="H2800" s="13"/>
    </row>
    <row r="2801" spans="1:8" hidden="1"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hidden="1"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hidden="1" x14ac:dyDescent="0.25">
      <c r="A2806" s="113">
        <v>45064</v>
      </c>
      <c r="B2806" s="21" t="s">
        <v>9769</v>
      </c>
      <c r="C2806" s="13" t="s">
        <v>8394</v>
      </c>
      <c r="D2806" s="766"/>
      <c r="E2806" s="22"/>
      <c r="F2806" s="19">
        <v>250000</v>
      </c>
      <c r="G2806" s="14">
        <f t="shared" si="54"/>
        <v>-250000</v>
      </c>
      <c r="H2806" s="13" t="s">
        <v>9900</v>
      </c>
    </row>
    <row r="2807" spans="1:8" hidden="1" x14ac:dyDescent="0.25">
      <c r="A2807" s="113">
        <v>45064</v>
      </c>
      <c r="B2807" s="21" t="s">
        <v>9769</v>
      </c>
      <c r="C2807" s="13" t="s">
        <v>8394</v>
      </c>
      <c r="D2807" s="766"/>
      <c r="E2807" s="22"/>
      <c r="F2807" s="19">
        <v>250000</v>
      </c>
      <c r="G2807" s="14">
        <f t="shared" si="54"/>
        <v>-250000</v>
      </c>
      <c r="H2807" s="13" t="s">
        <v>9900</v>
      </c>
    </row>
    <row r="2808" spans="1:8" hidden="1" x14ac:dyDescent="0.25">
      <c r="A2808" s="113">
        <v>45064</v>
      </c>
      <c r="B2808" s="21" t="s">
        <v>9661</v>
      </c>
      <c r="C2808" s="13" t="s">
        <v>8394</v>
      </c>
      <c r="D2808" s="766"/>
      <c r="E2808" s="22"/>
      <c r="F2808" s="19">
        <v>250000</v>
      </c>
      <c r="G2808" s="14">
        <f t="shared" si="54"/>
        <v>-250000</v>
      </c>
      <c r="H2808" s="13" t="s">
        <v>9901</v>
      </c>
    </row>
    <row r="2809" spans="1:8" hidden="1" x14ac:dyDescent="0.25">
      <c r="A2809" s="113">
        <v>45064</v>
      </c>
      <c r="B2809" s="21" t="s">
        <v>9661</v>
      </c>
      <c r="C2809" s="13" t="s">
        <v>8394</v>
      </c>
      <c r="D2809" s="766"/>
      <c r="E2809" s="22"/>
      <c r="F2809" s="19">
        <v>250000</v>
      </c>
      <c r="G2809" s="14">
        <f t="shared" si="54"/>
        <v>-250000</v>
      </c>
      <c r="H2809" s="13" t="s">
        <v>9901</v>
      </c>
    </row>
    <row r="2810" spans="1:8" hidden="1" x14ac:dyDescent="0.25">
      <c r="A2810" s="113">
        <v>45064</v>
      </c>
      <c r="B2810" s="21" t="s">
        <v>9769</v>
      </c>
      <c r="C2810" s="13" t="s">
        <v>8394</v>
      </c>
      <c r="D2810" s="766" t="s">
        <v>9960</v>
      </c>
      <c r="E2810" s="22">
        <v>308829</v>
      </c>
      <c r="F2810" s="19"/>
      <c r="G2810" s="14">
        <f t="shared" ref="G2810:G2820" si="55">E2810-F2810</f>
        <v>308829</v>
      </c>
      <c r="H2810" s="13"/>
    </row>
    <row r="2811" spans="1:8" hidden="1" x14ac:dyDescent="0.25">
      <c r="A2811" s="113">
        <v>45064</v>
      </c>
      <c r="B2811" s="21" t="s">
        <v>9661</v>
      </c>
      <c r="C2811" s="13" t="s">
        <v>8394</v>
      </c>
      <c r="D2811" s="766" t="s">
        <v>8626</v>
      </c>
      <c r="E2811" s="22">
        <v>92285</v>
      </c>
      <c r="F2811" s="19"/>
      <c r="G2811" s="14">
        <f t="shared" si="55"/>
        <v>92285</v>
      </c>
      <c r="H2811" s="13"/>
    </row>
    <row r="2812" spans="1:8" hidden="1" x14ac:dyDescent="0.25">
      <c r="A2812" s="113">
        <v>45064</v>
      </c>
      <c r="B2812" s="21" t="s">
        <v>9661</v>
      </c>
      <c r="C2812" s="13" t="s">
        <v>166</v>
      </c>
      <c r="D2812" s="766" t="s">
        <v>9969</v>
      </c>
      <c r="E2812" s="22">
        <v>6900</v>
      </c>
      <c r="F2812" s="19"/>
      <c r="G2812" s="14">
        <f t="shared" si="55"/>
        <v>6900</v>
      </c>
      <c r="H2812" s="13" t="s">
        <v>9970</v>
      </c>
    </row>
    <row r="2813" spans="1:8" hidden="1" x14ac:dyDescent="0.25">
      <c r="A2813" s="113">
        <v>45065</v>
      </c>
      <c r="B2813" s="21" t="s">
        <v>9661</v>
      </c>
      <c r="C2813" s="13" t="s">
        <v>7467</v>
      </c>
      <c r="D2813" s="766" t="s">
        <v>9980</v>
      </c>
      <c r="E2813" s="22">
        <v>51648</v>
      </c>
      <c r="F2813" s="19"/>
      <c r="G2813" s="14">
        <f t="shared" si="55"/>
        <v>51648</v>
      </c>
      <c r="H2813" s="13" t="s">
        <v>9981</v>
      </c>
    </row>
    <row r="2814" spans="1:8" hidden="1" x14ac:dyDescent="0.25">
      <c r="A2814" s="113">
        <v>45065</v>
      </c>
      <c r="B2814" s="21" t="s">
        <v>9967</v>
      </c>
      <c r="C2814" s="13" t="s">
        <v>1803</v>
      </c>
      <c r="D2814" s="766"/>
      <c r="E2814" s="783">
        <v>12591</v>
      </c>
      <c r="F2814" s="110"/>
      <c r="G2814" s="784">
        <f>E2814-F2814</f>
        <v>12591</v>
      </c>
      <c r="H2814" s="343"/>
    </row>
    <row r="2815" spans="1:8" hidden="1" x14ac:dyDescent="0.25">
      <c r="A2815" s="113">
        <v>45066</v>
      </c>
      <c r="B2815" s="21" t="s">
        <v>9356</v>
      </c>
      <c r="C2815" s="13" t="s">
        <v>169</v>
      </c>
      <c r="D2815" s="766" t="s">
        <v>9860</v>
      </c>
      <c r="E2815" s="22">
        <v>9004</v>
      </c>
      <c r="F2815" s="19"/>
      <c r="G2815" s="14">
        <f t="shared" si="55"/>
        <v>9004</v>
      </c>
      <c r="H2815" s="13"/>
    </row>
    <row r="2816" spans="1:8" hidden="1" x14ac:dyDescent="0.25">
      <c r="A2816" s="113">
        <v>45069</v>
      </c>
      <c r="B2816" s="21" t="s">
        <v>9769</v>
      </c>
      <c r="C2816" s="13" t="s">
        <v>8394</v>
      </c>
      <c r="D2816" s="766" t="s">
        <v>9961</v>
      </c>
      <c r="E2816" s="22">
        <v>329527</v>
      </c>
      <c r="F2816" s="19"/>
      <c r="G2816" s="14">
        <f t="shared" si="55"/>
        <v>329527</v>
      </c>
      <c r="H2816" s="13"/>
    </row>
    <row r="2817" spans="1:8" hidden="1" x14ac:dyDescent="0.25">
      <c r="A2817" s="113">
        <v>45069</v>
      </c>
      <c r="B2817" s="21" t="s">
        <v>9661</v>
      </c>
      <c r="C2817" s="13" t="s">
        <v>8394</v>
      </c>
      <c r="D2817" s="766" t="s">
        <v>9962</v>
      </c>
      <c r="E2817" s="22">
        <v>154261</v>
      </c>
      <c r="F2817" s="19"/>
      <c r="G2817" s="14">
        <f t="shared" si="55"/>
        <v>154261</v>
      </c>
      <c r="H2817" s="13"/>
    </row>
    <row r="2818" spans="1:8" hidden="1" x14ac:dyDescent="0.25">
      <c r="A2818" s="113">
        <v>45069</v>
      </c>
      <c r="B2818" s="21" t="s">
        <v>9967</v>
      </c>
      <c r="C2818" s="13" t="s">
        <v>1803</v>
      </c>
      <c r="D2818" s="766"/>
      <c r="E2818" s="783">
        <v>873</v>
      </c>
      <c r="F2818" s="110"/>
      <c r="G2818" s="784">
        <f>E2818-F2818</f>
        <v>873</v>
      </c>
      <c r="H2818" s="343"/>
    </row>
    <row r="2819" spans="1:8" hidden="1" x14ac:dyDescent="0.25">
      <c r="A2819" s="113">
        <v>45069</v>
      </c>
      <c r="B2819" s="21" t="s">
        <v>9356</v>
      </c>
      <c r="C2819" s="13" t="s">
        <v>169</v>
      </c>
      <c r="D2819" s="766" t="s">
        <v>10190</v>
      </c>
      <c r="E2819" s="22">
        <v>7880</v>
      </c>
      <c r="F2819" s="19"/>
      <c r="G2819" s="14">
        <f t="shared" si="55"/>
        <v>7880</v>
      </c>
      <c r="H2819" s="13"/>
    </row>
    <row r="2820" spans="1:8" hidden="1" x14ac:dyDescent="0.25">
      <c r="A2820" s="113">
        <v>45070</v>
      </c>
      <c r="B2820" s="21" t="s">
        <v>9769</v>
      </c>
      <c r="C2820" s="13" t="s">
        <v>8394</v>
      </c>
      <c r="D2820" s="766" t="s">
        <v>9963</v>
      </c>
      <c r="E2820" s="22">
        <v>334037</v>
      </c>
      <c r="F2820" s="19"/>
      <c r="G2820" s="14">
        <f t="shared" si="55"/>
        <v>334037</v>
      </c>
      <c r="H2820" s="13"/>
    </row>
    <row r="2821" spans="1:8" hidden="1" x14ac:dyDescent="0.25">
      <c r="A2821" s="113">
        <v>45070</v>
      </c>
      <c r="B2821" s="21" t="s">
        <v>9356</v>
      </c>
      <c r="C2821" s="13" t="s">
        <v>164</v>
      </c>
      <c r="D2821" s="766" t="s">
        <v>10229</v>
      </c>
      <c r="E2821" s="22">
        <v>2537</v>
      </c>
      <c r="F2821" s="19"/>
      <c r="G2821" s="14">
        <f t="shared" si="54"/>
        <v>2537</v>
      </c>
      <c r="H2821" s="13"/>
    </row>
    <row r="2822" spans="1:8" hidden="1" x14ac:dyDescent="0.25">
      <c r="A2822" s="113">
        <v>45072</v>
      </c>
      <c r="B2822" s="21" t="s">
        <v>9661</v>
      </c>
      <c r="C2822" s="13" t="s">
        <v>7467</v>
      </c>
      <c r="D2822" s="766" t="s">
        <v>9982</v>
      </c>
      <c r="E2822" s="22">
        <v>10200</v>
      </c>
      <c r="F2822" s="19"/>
      <c r="G2822" s="14">
        <f t="shared" si="54"/>
        <v>10200</v>
      </c>
      <c r="H2822" s="13" t="s">
        <v>9983</v>
      </c>
    </row>
    <row r="2823" spans="1:8" hidden="1" x14ac:dyDescent="0.25">
      <c r="A2823" s="113">
        <v>45072</v>
      </c>
      <c r="B2823" s="21" t="s">
        <v>11089</v>
      </c>
      <c r="C2823" s="13" t="s">
        <v>168</v>
      </c>
      <c r="D2823" s="766"/>
      <c r="E2823" s="22"/>
      <c r="F2823" s="112">
        <v>3000000</v>
      </c>
      <c r="G2823" s="14">
        <f t="shared" ref="G2823" si="56">E2823-F2823</f>
        <v>-3000000</v>
      </c>
      <c r="H2823" s="343" t="s">
        <v>9957</v>
      </c>
    </row>
    <row r="2824" spans="1:8" hidden="1" x14ac:dyDescent="0.25">
      <c r="A2824" s="113">
        <v>45076</v>
      </c>
      <c r="B2824" s="21" t="s">
        <v>8559</v>
      </c>
      <c r="C2824" s="13" t="s">
        <v>7242</v>
      </c>
      <c r="D2824" s="766"/>
      <c r="E2824" s="22"/>
      <c r="F2824" s="19">
        <v>536250</v>
      </c>
      <c r="G2824" s="14">
        <f t="shared" si="54"/>
        <v>-536250</v>
      </c>
      <c r="H2824" s="13" t="s">
        <v>9954</v>
      </c>
    </row>
    <row r="2825" spans="1:8" ht="15.75" hidden="1" customHeight="1" x14ac:dyDescent="0.25">
      <c r="A2825" s="113">
        <v>45076</v>
      </c>
      <c r="B2825" s="21" t="s">
        <v>1400</v>
      </c>
      <c r="C2825" s="13" t="s">
        <v>7242</v>
      </c>
      <c r="D2825" s="766"/>
      <c r="E2825" s="22"/>
      <c r="F2825" s="19">
        <v>148548</v>
      </c>
      <c r="G2825" s="14">
        <f t="shared" si="54"/>
        <v>-148548</v>
      </c>
      <c r="H2825" s="1154" t="s">
        <v>10317</v>
      </c>
    </row>
    <row r="2826" spans="1:8" hidden="1" x14ac:dyDescent="0.25">
      <c r="A2826" s="113">
        <v>45076</v>
      </c>
      <c r="B2826" s="21" t="s">
        <v>8043</v>
      </c>
      <c r="C2826" s="13" t="s">
        <v>7242</v>
      </c>
      <c r="D2826" s="766"/>
      <c r="E2826" s="22"/>
      <c r="F2826" s="19">
        <v>141655</v>
      </c>
      <c r="G2826" s="14">
        <f t="shared" si="54"/>
        <v>-141655</v>
      </c>
      <c r="H2826" s="1155"/>
    </row>
    <row r="2827" spans="1:8" hidden="1" x14ac:dyDescent="0.25">
      <c r="A2827" s="113">
        <v>45076</v>
      </c>
      <c r="B2827" s="21" t="s">
        <v>8339</v>
      </c>
      <c r="C2827" s="13" t="s">
        <v>7242</v>
      </c>
      <c r="D2827" s="766"/>
      <c r="E2827" s="22"/>
      <c r="F2827" s="19">
        <v>27798</v>
      </c>
      <c r="G2827" s="14">
        <f t="shared" si="54"/>
        <v>-27798</v>
      </c>
      <c r="H2827" s="1155"/>
    </row>
    <row r="2828" spans="1:8" hidden="1" x14ac:dyDescent="0.25">
      <c r="A2828" s="113">
        <v>45076</v>
      </c>
      <c r="B2828" s="21" t="s">
        <v>8559</v>
      </c>
      <c r="C2828" s="13" t="s">
        <v>7242</v>
      </c>
      <c r="D2828" s="766"/>
      <c r="E2828" s="22"/>
      <c r="F2828" s="19">
        <v>65342</v>
      </c>
      <c r="G2828" s="14">
        <f t="shared" si="54"/>
        <v>-65342</v>
      </c>
      <c r="H2828" s="1155"/>
    </row>
    <row r="2829" spans="1:8" hidden="1" x14ac:dyDescent="0.25">
      <c r="A2829" s="113">
        <v>45076</v>
      </c>
      <c r="B2829" s="21" t="s">
        <v>8657</v>
      </c>
      <c r="C2829" s="13" t="s">
        <v>7242</v>
      </c>
      <c r="D2829" s="766"/>
      <c r="E2829" s="22"/>
      <c r="F2829" s="19">
        <v>188071</v>
      </c>
      <c r="G2829" s="14">
        <f t="shared" si="54"/>
        <v>-188071</v>
      </c>
      <c r="H2829" s="1155"/>
    </row>
    <row r="2830" spans="1:8" hidden="1" x14ac:dyDescent="0.25">
      <c r="A2830" s="113">
        <v>45076</v>
      </c>
      <c r="B2830" s="21" t="s">
        <v>8868</v>
      </c>
      <c r="C2830" s="13" t="s">
        <v>7242</v>
      </c>
      <c r="D2830" s="766"/>
      <c r="E2830" s="22"/>
      <c r="F2830" s="19">
        <v>3983</v>
      </c>
      <c r="G2830" s="14">
        <f t="shared" si="54"/>
        <v>-3983</v>
      </c>
      <c r="H2830" s="1155"/>
    </row>
    <row r="2831" spans="1:8" hidden="1" x14ac:dyDescent="0.25">
      <c r="A2831" s="113">
        <v>45076</v>
      </c>
      <c r="B2831" s="21" t="s">
        <v>8876</v>
      </c>
      <c r="C2831" s="13" t="s">
        <v>7242</v>
      </c>
      <c r="D2831" s="766"/>
      <c r="E2831" s="22"/>
      <c r="F2831" s="19">
        <v>48076</v>
      </c>
      <c r="G2831" s="14">
        <f t="shared" si="54"/>
        <v>-48076</v>
      </c>
      <c r="H2831" s="1155"/>
    </row>
    <row r="2832" spans="1:8" hidden="1" x14ac:dyDescent="0.25">
      <c r="A2832" s="113">
        <v>45076</v>
      </c>
      <c r="B2832" s="21" t="s">
        <v>9409</v>
      </c>
      <c r="C2832" s="13" t="s">
        <v>7242</v>
      </c>
      <c r="D2832" s="766"/>
      <c r="E2832" s="22"/>
      <c r="F2832" s="19">
        <v>48076</v>
      </c>
      <c r="G2832" s="14">
        <f t="shared" si="54"/>
        <v>-48076</v>
      </c>
      <c r="H2832" s="1156"/>
    </row>
    <row r="2833" spans="1:8" hidden="1" x14ac:dyDescent="0.25">
      <c r="A2833" s="113">
        <v>45076</v>
      </c>
      <c r="B2833" s="21" t="s">
        <v>8559</v>
      </c>
      <c r="C2833" s="13" t="s">
        <v>7242</v>
      </c>
      <c r="D2833" s="766" t="s">
        <v>9737</v>
      </c>
      <c r="E2833" s="22">
        <v>100000</v>
      </c>
      <c r="F2833" s="19"/>
      <c r="G2833" s="14">
        <f t="shared" si="54"/>
        <v>100000</v>
      </c>
      <c r="H2833" s="13"/>
    </row>
    <row r="2834" spans="1:8" hidden="1" x14ac:dyDescent="0.25">
      <c r="A2834" s="113">
        <v>45076</v>
      </c>
      <c r="B2834" s="21" t="s">
        <v>9967</v>
      </c>
      <c r="C2834" s="13" t="s">
        <v>1803</v>
      </c>
      <c r="D2834" s="766"/>
      <c r="E2834" s="783">
        <v>31540</v>
      </c>
      <c r="F2834" s="110"/>
      <c r="G2834" s="784">
        <f>E2834-F2834</f>
        <v>31540</v>
      </c>
      <c r="H2834" s="343"/>
    </row>
    <row r="2835" spans="1:8" hidden="1" x14ac:dyDescent="0.25">
      <c r="A2835" s="113">
        <v>45070</v>
      </c>
      <c r="B2835" s="21" t="s">
        <v>8339</v>
      </c>
      <c r="C2835" s="13" t="s">
        <v>7242</v>
      </c>
      <c r="D2835" s="766"/>
      <c r="E2835" s="22"/>
      <c r="F2835" s="19">
        <v>200000</v>
      </c>
      <c r="G2835" s="14">
        <f t="shared" si="54"/>
        <v>-200000</v>
      </c>
      <c r="H2835" s="13" t="s">
        <v>9955</v>
      </c>
    </row>
    <row r="2836" spans="1:8" hidden="1" x14ac:dyDescent="0.25">
      <c r="A2836" s="113">
        <v>45070</v>
      </c>
      <c r="B2836" s="21" t="s">
        <v>8559</v>
      </c>
      <c r="C2836" s="13" t="s">
        <v>7242</v>
      </c>
      <c r="D2836" s="766"/>
      <c r="E2836" s="22"/>
      <c r="F2836" s="19">
        <v>50000</v>
      </c>
      <c r="G2836" s="14">
        <f t="shared" si="54"/>
        <v>-50000</v>
      </c>
      <c r="H2836" s="13" t="s">
        <v>9956</v>
      </c>
    </row>
    <row r="2837" spans="1:8" hidden="1" x14ac:dyDescent="0.25">
      <c r="A2837" s="113">
        <v>45071</v>
      </c>
      <c r="B2837" s="21" t="s">
        <v>9769</v>
      </c>
      <c r="C2837" s="13" t="s">
        <v>166</v>
      </c>
      <c r="D2837" s="766" t="s">
        <v>9971</v>
      </c>
      <c r="E2837" s="22">
        <v>44000</v>
      </c>
      <c r="F2837" s="19"/>
      <c r="G2837" s="14">
        <f t="shared" si="54"/>
        <v>44000</v>
      </c>
      <c r="H2837" s="13" t="s">
        <v>9972</v>
      </c>
    </row>
    <row r="2838" spans="1:8" hidden="1" x14ac:dyDescent="0.25">
      <c r="A2838" s="113">
        <v>45072</v>
      </c>
      <c r="B2838" s="21" t="s">
        <v>9661</v>
      </c>
      <c r="C2838" s="13" t="s">
        <v>166</v>
      </c>
      <c r="D2838" s="766" t="s">
        <v>9973</v>
      </c>
      <c r="E2838" s="22">
        <v>9200</v>
      </c>
      <c r="F2838" s="19"/>
      <c r="G2838" s="14">
        <f t="shared" si="54"/>
        <v>9200</v>
      </c>
      <c r="H2838" s="13" t="s">
        <v>9970</v>
      </c>
    </row>
    <row r="2839" spans="1:8" hidden="1"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hidden="1" x14ac:dyDescent="0.25">
      <c r="A2846" s="113">
        <v>45073</v>
      </c>
      <c r="B2846" s="21" t="s">
        <v>9986</v>
      </c>
      <c r="C2846" s="13" t="s">
        <v>169</v>
      </c>
      <c r="D2846" s="766" t="s">
        <v>10191</v>
      </c>
      <c r="E2846" s="22">
        <v>7092</v>
      </c>
      <c r="F2846" s="19"/>
      <c r="G2846" s="14">
        <f t="shared" si="54"/>
        <v>7092</v>
      </c>
      <c r="H2846" s="13"/>
    </row>
    <row r="2847" spans="1:8" hidden="1" x14ac:dyDescent="0.25">
      <c r="A2847" s="113">
        <v>45075</v>
      </c>
      <c r="B2847" s="21" t="s">
        <v>8043</v>
      </c>
      <c r="C2847" s="13" t="s">
        <v>8091</v>
      </c>
      <c r="D2847" s="766"/>
      <c r="E2847" s="22"/>
      <c r="F2847" s="19">
        <v>1500000</v>
      </c>
      <c r="G2847" s="14">
        <f t="shared" si="54"/>
        <v>-1500000</v>
      </c>
      <c r="H2847" s="13" t="s">
        <v>9959</v>
      </c>
    </row>
    <row r="2848" spans="1:8" hidden="1" x14ac:dyDescent="0.25">
      <c r="A2848" s="113">
        <v>45075</v>
      </c>
      <c r="B2848" s="21" t="s">
        <v>8657</v>
      </c>
      <c r="C2848" s="13" t="s">
        <v>166</v>
      </c>
      <c r="D2848" s="766"/>
      <c r="E2848" s="22"/>
      <c r="F2848" s="19">
        <v>600000</v>
      </c>
      <c r="G2848" s="14">
        <f t="shared" si="54"/>
        <v>-600000</v>
      </c>
      <c r="H2848" s="13" t="s">
        <v>9959</v>
      </c>
    </row>
    <row r="2849" spans="1:8" hidden="1" x14ac:dyDescent="0.25">
      <c r="A2849" s="113">
        <v>45075</v>
      </c>
      <c r="B2849" s="21" t="s">
        <v>9661</v>
      </c>
      <c r="C2849" s="13" t="s">
        <v>166</v>
      </c>
      <c r="D2849" s="766" t="s">
        <v>9975</v>
      </c>
      <c r="E2849" s="22">
        <v>4600</v>
      </c>
      <c r="F2849" s="19"/>
      <c r="G2849" s="14">
        <f t="shared" si="54"/>
        <v>4600</v>
      </c>
      <c r="H2849" s="13" t="s">
        <v>9970</v>
      </c>
    </row>
    <row r="2850" spans="1:8" hidden="1" x14ac:dyDescent="0.25">
      <c r="A2850" s="113">
        <v>45075</v>
      </c>
      <c r="B2850" s="21" t="s">
        <v>9769</v>
      </c>
      <c r="C2850" s="13" t="s">
        <v>180</v>
      </c>
      <c r="D2850" s="766" t="s">
        <v>9976</v>
      </c>
      <c r="E2850" s="22">
        <v>1849080</v>
      </c>
      <c r="F2850" s="19"/>
      <c r="G2850" s="14">
        <f t="shared" si="54"/>
        <v>1849080</v>
      </c>
      <c r="H2850" s="13" t="s">
        <v>9977</v>
      </c>
    </row>
    <row r="2851" spans="1:8" hidden="1" x14ac:dyDescent="0.25">
      <c r="A2851" s="113">
        <v>45075</v>
      </c>
      <c r="B2851" s="21" t="s">
        <v>9661</v>
      </c>
      <c r="C2851" s="13" t="s">
        <v>7467</v>
      </c>
      <c r="D2851" s="766" t="s">
        <v>9984</v>
      </c>
      <c r="E2851" s="22">
        <v>32000</v>
      </c>
      <c r="F2851" s="19"/>
      <c r="G2851" s="14">
        <f t="shared" si="54"/>
        <v>32000</v>
      </c>
      <c r="H2851" s="13" t="s">
        <v>9985</v>
      </c>
    </row>
    <row r="2852" spans="1:8" hidden="1" x14ac:dyDescent="0.25">
      <c r="A2852" s="113">
        <v>45075</v>
      </c>
      <c r="B2852" s="21" t="s">
        <v>9986</v>
      </c>
      <c r="C2852" s="13" t="s">
        <v>7467</v>
      </c>
      <c r="D2852" s="766" t="s">
        <v>9987</v>
      </c>
      <c r="E2852" s="22">
        <v>25630</v>
      </c>
      <c r="F2852" s="19"/>
      <c r="G2852" s="14">
        <f t="shared" si="54"/>
        <v>25630</v>
      </c>
      <c r="H2852" s="13" t="s">
        <v>9988</v>
      </c>
    </row>
    <row r="2853" spans="1:8" hidden="1" x14ac:dyDescent="0.25">
      <c r="A2853" s="113">
        <v>45075</v>
      </c>
      <c r="B2853" s="21" t="s">
        <v>9661</v>
      </c>
      <c r="C2853" s="13" t="s">
        <v>8394</v>
      </c>
      <c r="D2853" s="766" t="s">
        <v>10148</v>
      </c>
      <c r="E2853" s="22">
        <v>197917</v>
      </c>
      <c r="F2853" s="19"/>
      <c r="G2853" s="14">
        <f t="shared" si="54"/>
        <v>197917</v>
      </c>
      <c r="H2853" s="13"/>
    </row>
    <row r="2854" spans="1:8" hidden="1" x14ac:dyDescent="0.25">
      <c r="A2854" s="113">
        <v>45076</v>
      </c>
      <c r="B2854" s="21" t="s">
        <v>10151</v>
      </c>
      <c r="C2854" s="13" t="s">
        <v>8394</v>
      </c>
      <c r="D2854" s="766" t="s">
        <v>9964</v>
      </c>
      <c r="E2854" s="22">
        <v>69785</v>
      </c>
      <c r="F2854" s="19"/>
      <c r="G2854" s="14">
        <f t="shared" si="54"/>
        <v>69785</v>
      </c>
      <c r="H2854" s="13"/>
    </row>
    <row r="2855" spans="1:8" hidden="1" x14ac:dyDescent="0.25">
      <c r="A2855" s="113">
        <v>45076</v>
      </c>
      <c r="B2855" s="21" t="s">
        <v>8657</v>
      </c>
      <c r="C2855" s="13" t="s">
        <v>8394</v>
      </c>
      <c r="D2855" s="766" t="s">
        <v>9965</v>
      </c>
      <c r="E2855" s="22">
        <v>44259</v>
      </c>
      <c r="F2855" s="19"/>
      <c r="G2855" s="14">
        <f t="shared" si="54"/>
        <v>44259</v>
      </c>
      <c r="H2855" s="13"/>
    </row>
    <row r="2856" spans="1:8" hidden="1" x14ac:dyDescent="0.25">
      <c r="A2856" s="113">
        <v>45076</v>
      </c>
      <c r="B2856" s="21" t="s">
        <v>9661</v>
      </c>
      <c r="C2856" s="13" t="s">
        <v>8394</v>
      </c>
      <c r="D2856" s="766" t="s">
        <v>9966</v>
      </c>
      <c r="E2856" s="22">
        <v>63065</v>
      </c>
      <c r="F2856" s="19"/>
      <c r="G2856" s="14">
        <f t="shared" si="54"/>
        <v>63065</v>
      </c>
      <c r="H2856" s="13"/>
    </row>
    <row r="2857" spans="1:8" hidden="1" x14ac:dyDescent="0.25">
      <c r="A2857" s="113">
        <v>45077</v>
      </c>
      <c r="B2857" s="21" t="s">
        <v>9661</v>
      </c>
      <c r="C2857" s="13" t="s">
        <v>166</v>
      </c>
      <c r="D2857" s="766" t="s">
        <v>9974</v>
      </c>
      <c r="E2857" s="22">
        <v>11500</v>
      </c>
      <c r="F2857" s="19"/>
      <c r="G2857" s="14">
        <f t="shared" si="54"/>
        <v>11500</v>
      </c>
      <c r="H2857" s="13" t="s">
        <v>9970</v>
      </c>
    </row>
    <row r="2858" spans="1:8" hidden="1" x14ac:dyDescent="0.25">
      <c r="A2858" s="113">
        <v>45076</v>
      </c>
      <c r="B2858" s="21" t="s">
        <v>9769</v>
      </c>
      <c r="C2858" s="13" t="s">
        <v>8394</v>
      </c>
      <c r="D2858" s="766"/>
      <c r="E2858" s="22"/>
      <c r="F2858" s="19">
        <v>500000</v>
      </c>
      <c r="G2858" s="14">
        <f t="shared" si="54"/>
        <v>-500000</v>
      </c>
      <c r="H2858" s="13" t="s">
        <v>9989</v>
      </c>
    </row>
    <row r="2859" spans="1:8" hidden="1" x14ac:dyDescent="0.25">
      <c r="A2859" s="113">
        <v>45078</v>
      </c>
      <c r="B2859" s="21" t="s">
        <v>9967</v>
      </c>
      <c r="C2859" s="13" t="s">
        <v>1803</v>
      </c>
      <c r="D2859" s="766"/>
      <c r="E2859" s="783">
        <v>4215</v>
      </c>
      <c r="F2859" s="110"/>
      <c r="G2859" s="784">
        <f>E2859-F2859</f>
        <v>4215</v>
      </c>
      <c r="H2859" s="343"/>
    </row>
    <row r="2860" spans="1:8" hidden="1" x14ac:dyDescent="0.25">
      <c r="A2860" s="113">
        <v>45078</v>
      </c>
      <c r="B2860" s="21" t="s">
        <v>9769</v>
      </c>
      <c r="C2860" s="13" t="s">
        <v>8394</v>
      </c>
      <c r="D2860" s="766" t="s">
        <v>10149</v>
      </c>
      <c r="E2860" s="22">
        <v>272244</v>
      </c>
      <c r="F2860" s="19"/>
      <c r="G2860" s="14">
        <f t="shared" si="54"/>
        <v>272244</v>
      </c>
      <c r="H2860" s="13"/>
    </row>
    <row r="2861" spans="1:8" hidden="1" x14ac:dyDescent="0.25">
      <c r="A2861" s="113">
        <v>45078</v>
      </c>
      <c r="B2861" s="21" t="s">
        <v>9356</v>
      </c>
      <c r="C2861" s="13" t="s">
        <v>8394</v>
      </c>
      <c r="D2861" s="766" t="s">
        <v>10150</v>
      </c>
      <c r="E2861" s="22">
        <v>101572</v>
      </c>
      <c r="F2861" s="19"/>
      <c r="G2861" s="14">
        <f t="shared" si="54"/>
        <v>101572</v>
      </c>
      <c r="H2861" s="13"/>
    </row>
    <row r="2862" spans="1:8" hidden="1" x14ac:dyDescent="0.25">
      <c r="A2862" s="113">
        <v>45079</v>
      </c>
      <c r="B2862" s="21" t="s">
        <v>9661</v>
      </c>
      <c r="C2862" s="13" t="s">
        <v>166</v>
      </c>
      <c r="D2862" s="766" t="s">
        <v>10261</v>
      </c>
      <c r="E2862" s="22">
        <v>16100</v>
      </c>
      <c r="F2862" s="19"/>
      <c r="G2862" s="14">
        <f t="shared" si="54"/>
        <v>16100</v>
      </c>
      <c r="H2862" s="13"/>
    </row>
    <row r="2863" spans="1:8" hidden="1" x14ac:dyDescent="0.25">
      <c r="A2863" s="113">
        <v>45079</v>
      </c>
      <c r="B2863" s="21" t="s">
        <v>9967</v>
      </c>
      <c r="C2863" s="13" t="s">
        <v>1803</v>
      </c>
      <c r="D2863" s="766"/>
      <c r="E2863" s="783">
        <v>14792</v>
      </c>
      <c r="F2863" s="110"/>
      <c r="G2863" s="784">
        <f>E2863-F2863</f>
        <v>14792</v>
      </c>
      <c r="H2863" s="343"/>
    </row>
    <row r="2864" spans="1:8" hidden="1" x14ac:dyDescent="0.25">
      <c r="A2864" s="113">
        <v>45080</v>
      </c>
      <c r="B2864" s="21" t="s">
        <v>10151</v>
      </c>
      <c r="C2864" s="13" t="s">
        <v>8394</v>
      </c>
      <c r="D2864" s="766" t="s">
        <v>10152</v>
      </c>
      <c r="E2864" s="22">
        <v>352684</v>
      </c>
      <c r="F2864" s="19"/>
      <c r="G2864" s="14">
        <f t="shared" si="54"/>
        <v>352684</v>
      </c>
      <c r="H2864" s="13"/>
    </row>
    <row r="2865" spans="1:8" hidden="1" x14ac:dyDescent="0.25">
      <c r="A2865" s="113">
        <v>45080</v>
      </c>
      <c r="B2865" s="21" t="s">
        <v>9661</v>
      </c>
      <c r="C2865" s="13" t="s">
        <v>8394</v>
      </c>
      <c r="D2865" s="766" t="s">
        <v>8384</v>
      </c>
      <c r="E2865" s="22">
        <v>71932</v>
      </c>
      <c r="F2865" s="19"/>
      <c r="G2865" s="14">
        <f t="shared" si="54"/>
        <v>71932</v>
      </c>
      <c r="H2865" s="13"/>
    </row>
    <row r="2866" spans="1:8" hidden="1" x14ac:dyDescent="0.25">
      <c r="A2866" s="113">
        <v>45080</v>
      </c>
      <c r="B2866" s="21" t="s">
        <v>8657</v>
      </c>
      <c r="C2866" s="13" t="s">
        <v>8394</v>
      </c>
      <c r="D2866" s="766" t="s">
        <v>8385</v>
      </c>
      <c r="E2866" s="22">
        <v>19825</v>
      </c>
      <c r="F2866" s="19"/>
      <c r="G2866" s="14">
        <f t="shared" si="54"/>
        <v>19825</v>
      </c>
      <c r="H2866" s="13"/>
    </row>
    <row r="2867" spans="1:8" hidden="1" x14ac:dyDescent="0.25">
      <c r="A2867" s="113">
        <v>45082</v>
      </c>
      <c r="B2867" s="21" t="s">
        <v>9661</v>
      </c>
      <c r="C2867" s="13" t="s">
        <v>8394</v>
      </c>
      <c r="D2867" s="766" t="s">
        <v>10153</v>
      </c>
      <c r="E2867" s="22">
        <v>106851</v>
      </c>
      <c r="F2867" s="19"/>
      <c r="G2867" s="14">
        <f t="shared" si="54"/>
        <v>106851</v>
      </c>
      <c r="H2867" s="13"/>
    </row>
    <row r="2868" spans="1:8" hidden="1" x14ac:dyDescent="0.25">
      <c r="A2868" s="113">
        <v>45083</v>
      </c>
      <c r="B2868" s="21" t="s">
        <v>9356</v>
      </c>
      <c r="C2868" s="13" t="s">
        <v>7467</v>
      </c>
      <c r="D2868" s="766" t="s">
        <v>10265</v>
      </c>
      <c r="E2868" s="22">
        <v>59395</v>
      </c>
      <c r="F2868" s="19"/>
      <c r="G2868" s="14">
        <f t="shared" si="54"/>
        <v>59395</v>
      </c>
      <c r="H2868" s="13"/>
    </row>
    <row r="2869" spans="1:8" hidden="1" x14ac:dyDescent="0.25">
      <c r="A2869" s="113">
        <v>45083</v>
      </c>
      <c r="B2869" s="21" t="s">
        <v>8657</v>
      </c>
      <c r="C2869" s="13" t="s">
        <v>5681</v>
      </c>
      <c r="D2869" s="766"/>
      <c r="E2869" s="22"/>
      <c r="F2869" s="19">
        <v>200000</v>
      </c>
      <c r="G2869" s="14">
        <f t="shared" si="54"/>
        <v>-200000</v>
      </c>
      <c r="H2869" s="13" t="s">
        <v>1157</v>
      </c>
    </row>
    <row r="2870" spans="1:8" hidden="1" x14ac:dyDescent="0.25">
      <c r="A2870" s="113">
        <v>45083</v>
      </c>
      <c r="B2870" s="21" t="s">
        <v>9769</v>
      </c>
      <c r="C2870" s="13" t="s">
        <v>180</v>
      </c>
      <c r="D2870" s="766"/>
      <c r="E2870" s="22"/>
      <c r="F2870" s="19">
        <v>1800000</v>
      </c>
      <c r="G2870" s="14">
        <f t="shared" si="54"/>
        <v>-1800000</v>
      </c>
      <c r="H2870" s="13" t="s">
        <v>1157</v>
      </c>
    </row>
    <row r="2871" spans="1:8" hidden="1" x14ac:dyDescent="0.25">
      <c r="A2871" s="113">
        <v>45084</v>
      </c>
      <c r="B2871" s="21" t="s">
        <v>10151</v>
      </c>
      <c r="C2871" s="13" t="s">
        <v>8394</v>
      </c>
      <c r="D2871" s="766" t="s">
        <v>10154</v>
      </c>
      <c r="E2871" s="22">
        <v>131823</v>
      </c>
      <c r="F2871" s="19"/>
      <c r="G2871" s="14">
        <f t="shared" si="54"/>
        <v>131823</v>
      </c>
      <c r="H2871" s="54"/>
    </row>
    <row r="2872" spans="1:8" hidden="1" x14ac:dyDescent="0.25">
      <c r="A2872" s="113">
        <v>45084</v>
      </c>
      <c r="B2872" s="21" t="s">
        <v>9967</v>
      </c>
      <c r="C2872" s="13" t="s">
        <v>1803</v>
      </c>
      <c r="D2872" s="766"/>
      <c r="E2872" s="783">
        <v>10679</v>
      </c>
      <c r="F2872" s="110"/>
      <c r="G2872" s="784">
        <f>E2872-F2872</f>
        <v>10679</v>
      </c>
      <c r="H2872" s="343"/>
    </row>
    <row r="2873" spans="1:8" hidden="1" x14ac:dyDescent="0.25">
      <c r="A2873" s="113">
        <v>45085</v>
      </c>
      <c r="B2873" s="21" t="s">
        <v>9661</v>
      </c>
      <c r="C2873" s="13" t="s">
        <v>8394</v>
      </c>
      <c r="D2873" s="766" t="s">
        <v>8386</v>
      </c>
      <c r="E2873" s="22">
        <v>146079</v>
      </c>
      <c r="F2873" s="110"/>
      <c r="G2873" s="14">
        <f t="shared" si="54"/>
        <v>146079</v>
      </c>
      <c r="H2873" s="54"/>
    </row>
    <row r="2874" spans="1:8" hidden="1" x14ac:dyDescent="0.25">
      <c r="A2874" s="113">
        <v>45085</v>
      </c>
      <c r="B2874" s="958" t="s">
        <v>8657</v>
      </c>
      <c r="C2874" s="13" t="s">
        <v>8394</v>
      </c>
      <c r="D2874" s="959" t="s">
        <v>10155</v>
      </c>
      <c r="E2874" s="960">
        <v>201282</v>
      </c>
      <c r="F2874" s="214"/>
      <c r="G2874" s="961">
        <f t="shared" si="54"/>
        <v>201282</v>
      </c>
      <c r="H2874" s="54"/>
    </row>
    <row r="2875" spans="1:8" hidden="1" x14ac:dyDescent="0.25">
      <c r="A2875" s="957">
        <v>45086</v>
      </c>
      <c r="B2875" s="958" t="s">
        <v>7953</v>
      </c>
      <c r="C2875" s="55" t="s">
        <v>7467</v>
      </c>
      <c r="D2875" s="959"/>
      <c r="E2875" s="960"/>
      <c r="F2875" s="785">
        <v>111043</v>
      </c>
      <c r="G2875" s="961">
        <f t="shared" si="54"/>
        <v>-111043</v>
      </c>
      <c r="H2875" s="1172" t="s">
        <v>10127</v>
      </c>
    </row>
    <row r="2876" spans="1:8" hidden="1" x14ac:dyDescent="0.25">
      <c r="A2876" s="113">
        <v>45086</v>
      </c>
      <c r="B2876" s="21" t="s">
        <v>8043</v>
      </c>
      <c r="C2876" s="13" t="s">
        <v>7467</v>
      </c>
      <c r="D2876" s="766"/>
      <c r="E2876" s="783"/>
      <c r="F2876" s="142">
        <v>176124</v>
      </c>
      <c r="G2876" s="784">
        <f t="shared" ref="G2876:G2943" si="57">E2876-F2876</f>
        <v>-176124</v>
      </c>
      <c r="H2876" s="1174"/>
    </row>
    <row r="2877" spans="1:8" hidden="1" x14ac:dyDescent="0.25">
      <c r="A2877" s="113">
        <v>45086</v>
      </c>
      <c r="B2877" s="21" t="s">
        <v>8339</v>
      </c>
      <c r="C2877" s="13" t="s">
        <v>7467</v>
      </c>
      <c r="D2877" s="766"/>
      <c r="E2877" s="783"/>
      <c r="F2877" s="142">
        <v>265939</v>
      </c>
      <c r="G2877" s="784">
        <f t="shared" si="57"/>
        <v>-265939</v>
      </c>
      <c r="H2877" s="1174"/>
    </row>
    <row r="2878" spans="1:8" hidden="1" x14ac:dyDescent="0.25">
      <c r="A2878" s="113">
        <v>45086</v>
      </c>
      <c r="B2878" s="21" t="s">
        <v>8559</v>
      </c>
      <c r="C2878" s="13" t="s">
        <v>7467</v>
      </c>
      <c r="D2878" s="766"/>
      <c r="E2878" s="783"/>
      <c r="F2878" s="142">
        <v>245863</v>
      </c>
      <c r="G2878" s="784">
        <f t="shared" si="57"/>
        <v>-245863</v>
      </c>
      <c r="H2878" s="1174"/>
    </row>
    <row r="2879" spans="1:8" ht="16.5" hidden="1" thickBot="1" x14ac:dyDescent="0.3">
      <c r="A2879" s="113">
        <v>45086</v>
      </c>
      <c r="B2879" s="21" t="s">
        <v>8876</v>
      </c>
      <c r="C2879" s="13" t="s">
        <v>7467</v>
      </c>
      <c r="D2879" s="766"/>
      <c r="E2879" s="783"/>
      <c r="F2879" s="786">
        <v>201031</v>
      </c>
      <c r="G2879" s="784">
        <f t="shared" si="57"/>
        <v>-201031</v>
      </c>
      <c r="H2879" s="1173"/>
    </row>
    <row r="2880" spans="1:8" ht="18.75" x14ac:dyDescent="0.25">
      <c r="A2880" s="113">
        <v>45086</v>
      </c>
      <c r="B2880" s="21" t="s">
        <v>10122</v>
      </c>
      <c r="C2880" s="13" t="s">
        <v>5187</v>
      </c>
      <c r="D2880" s="766"/>
      <c r="E2880" s="783"/>
      <c r="F2880" s="214">
        <v>80000</v>
      </c>
      <c r="G2880" s="784">
        <f t="shared" si="57"/>
        <v>-80000</v>
      </c>
      <c r="H2880" s="1108" t="s">
        <v>12146</v>
      </c>
    </row>
    <row r="2881" spans="1:8" hidden="1" x14ac:dyDescent="0.25">
      <c r="A2881" s="113">
        <v>45089</v>
      </c>
      <c r="B2881" s="21" t="s">
        <v>8657</v>
      </c>
      <c r="C2881" s="13" t="s">
        <v>8394</v>
      </c>
      <c r="D2881" s="766" t="s">
        <v>10156</v>
      </c>
      <c r="E2881" s="22">
        <v>100747</v>
      </c>
      <c r="F2881" s="112"/>
      <c r="G2881" s="784">
        <f t="shared" si="57"/>
        <v>100747</v>
      </c>
      <c r="H2881" s="13"/>
    </row>
    <row r="2882" spans="1:8" hidden="1" x14ac:dyDescent="0.25">
      <c r="A2882" s="113">
        <v>45089</v>
      </c>
      <c r="B2882" s="21" t="s">
        <v>9769</v>
      </c>
      <c r="C2882" s="13" t="s">
        <v>8394</v>
      </c>
      <c r="D2882" s="766"/>
      <c r="E2882" s="22"/>
      <c r="F2882" s="19">
        <v>1050000</v>
      </c>
      <c r="G2882" s="784">
        <f t="shared" si="57"/>
        <v>-1050000</v>
      </c>
      <c r="H2882" s="1194" t="s">
        <v>10127</v>
      </c>
    </row>
    <row r="2883" spans="1:8" hidden="1" x14ac:dyDescent="0.25">
      <c r="A2883" s="113">
        <v>45089</v>
      </c>
      <c r="B2883" s="21" t="s">
        <v>9661</v>
      </c>
      <c r="C2883" s="13" t="s">
        <v>8394</v>
      </c>
      <c r="D2883" s="766"/>
      <c r="E2883" s="22"/>
      <c r="F2883" s="19">
        <v>100000</v>
      </c>
      <c r="G2883" s="14">
        <f t="shared" si="57"/>
        <v>-100000</v>
      </c>
      <c r="H2883" s="1175"/>
    </row>
    <row r="2884" spans="1:8" hidden="1" x14ac:dyDescent="0.25">
      <c r="A2884" s="113">
        <v>45089</v>
      </c>
      <c r="B2884" s="21" t="s">
        <v>8657</v>
      </c>
      <c r="C2884" s="13" t="s">
        <v>8394</v>
      </c>
      <c r="D2884" s="766"/>
      <c r="E2884" s="22"/>
      <c r="F2884" s="19">
        <v>350000</v>
      </c>
      <c r="G2884" s="14">
        <f t="shared" si="57"/>
        <v>-350000</v>
      </c>
      <c r="H2884" s="1176"/>
    </row>
    <row r="2885" spans="1:8" hidden="1" x14ac:dyDescent="0.25">
      <c r="A2885" s="113">
        <v>45090</v>
      </c>
      <c r="B2885" s="21" t="s">
        <v>9967</v>
      </c>
      <c r="C2885" s="13" t="s">
        <v>169</v>
      </c>
      <c r="D2885" s="766" t="s">
        <v>10192</v>
      </c>
      <c r="E2885" s="22">
        <v>23382</v>
      </c>
      <c r="F2885" s="19"/>
      <c r="G2885" s="14">
        <f t="shared" si="57"/>
        <v>23382</v>
      </c>
      <c r="H2885" s="13"/>
    </row>
    <row r="2886" spans="1:8" hidden="1" x14ac:dyDescent="0.25">
      <c r="A2886" s="113">
        <v>45091</v>
      </c>
      <c r="B2886" s="21" t="s">
        <v>8657</v>
      </c>
      <c r="C2886" s="13" t="s">
        <v>5681</v>
      </c>
      <c r="D2886" s="766"/>
      <c r="E2886" s="22"/>
      <c r="F2886" s="19">
        <v>342000</v>
      </c>
      <c r="G2886" s="14">
        <f t="shared" si="57"/>
        <v>-342000</v>
      </c>
      <c r="H2886" s="13" t="s">
        <v>10177</v>
      </c>
    </row>
    <row r="2887" spans="1:8" hidden="1" x14ac:dyDescent="0.25">
      <c r="A2887" s="113">
        <v>45091</v>
      </c>
      <c r="B2887" s="21" t="s">
        <v>9356</v>
      </c>
      <c r="C2887" s="13" t="s">
        <v>7467</v>
      </c>
      <c r="D2887" s="766" t="s">
        <v>10266</v>
      </c>
      <c r="E2887" s="22">
        <v>94595</v>
      </c>
      <c r="F2887" s="110"/>
      <c r="G2887" s="14">
        <f t="shared" si="57"/>
        <v>94595</v>
      </c>
      <c r="H2887" s="13"/>
    </row>
    <row r="2888" spans="1:8" hidden="1" x14ac:dyDescent="0.25">
      <c r="A2888" s="113">
        <v>45091</v>
      </c>
      <c r="B2888" s="21" t="s">
        <v>9967</v>
      </c>
      <c r="C2888" s="13" t="s">
        <v>1803</v>
      </c>
      <c r="D2888" s="766"/>
      <c r="E2888" s="783">
        <v>1177</v>
      </c>
      <c r="F2888" s="110"/>
      <c r="G2888" s="784">
        <f>E2888-F2888</f>
        <v>1177</v>
      </c>
      <c r="H2888" s="343"/>
    </row>
    <row r="2889" spans="1:8" hidden="1" x14ac:dyDescent="0.25">
      <c r="A2889" s="113">
        <v>45092</v>
      </c>
      <c r="B2889" s="21" t="s">
        <v>8657</v>
      </c>
      <c r="C2889" s="13" t="s">
        <v>8394</v>
      </c>
      <c r="D2889" s="766" t="s">
        <v>10257</v>
      </c>
      <c r="E2889" s="22">
        <v>72442</v>
      </c>
      <c r="F2889" s="110"/>
      <c r="G2889" s="14">
        <f t="shared" si="57"/>
        <v>72442</v>
      </c>
      <c r="H2889" s="13"/>
    </row>
    <row r="2890" spans="1:8" hidden="1" x14ac:dyDescent="0.25">
      <c r="A2890" s="113">
        <v>45092</v>
      </c>
      <c r="B2890" s="21" t="s">
        <v>10151</v>
      </c>
      <c r="C2890" s="13" t="s">
        <v>8394</v>
      </c>
      <c r="D2890" s="766" t="s">
        <v>10258</v>
      </c>
      <c r="E2890" s="22">
        <v>10332</v>
      </c>
      <c r="F2890" s="110"/>
      <c r="G2890" s="14">
        <f t="shared" si="57"/>
        <v>10332</v>
      </c>
      <c r="H2890" s="13"/>
    </row>
    <row r="2891" spans="1:8" hidden="1" x14ac:dyDescent="0.25">
      <c r="A2891" s="113">
        <v>45092</v>
      </c>
      <c r="B2891" s="21" t="s">
        <v>9967</v>
      </c>
      <c r="C2891" s="13" t="s">
        <v>168</v>
      </c>
      <c r="D2891" s="766" t="s">
        <v>10262</v>
      </c>
      <c r="E2891" s="22">
        <v>82924</v>
      </c>
      <c r="F2891" s="110"/>
      <c r="G2891" s="14">
        <f t="shared" si="57"/>
        <v>82924</v>
      </c>
      <c r="H2891" s="13"/>
    </row>
    <row r="2892" spans="1:8" hidden="1" x14ac:dyDescent="0.25">
      <c r="A2892" s="113">
        <v>45093</v>
      </c>
      <c r="B2892" s="21" t="s">
        <v>9356</v>
      </c>
      <c r="C2892" s="13" t="s">
        <v>7467</v>
      </c>
      <c r="D2892" s="766" t="s">
        <v>10267</v>
      </c>
      <c r="E2892" s="22">
        <v>118790</v>
      </c>
      <c r="F2892" s="110"/>
      <c r="G2892" s="14">
        <f t="shared" si="57"/>
        <v>118790</v>
      </c>
      <c r="H2892" s="13"/>
    </row>
    <row r="2893" spans="1:8" hidden="1" x14ac:dyDescent="0.25">
      <c r="A2893" s="113">
        <v>45094</v>
      </c>
      <c r="B2893" s="21" t="s">
        <v>9967</v>
      </c>
      <c r="C2893" s="13" t="s">
        <v>164</v>
      </c>
      <c r="D2893" s="766" t="s">
        <v>10231</v>
      </c>
      <c r="E2893" s="22">
        <v>3287</v>
      </c>
      <c r="F2893" s="110"/>
      <c r="G2893" s="14">
        <f t="shared" si="57"/>
        <v>3287</v>
      </c>
      <c r="H2893" s="13"/>
    </row>
    <row r="2894" spans="1:8" hidden="1" x14ac:dyDescent="0.25">
      <c r="A2894" s="113">
        <v>45094</v>
      </c>
      <c r="B2894" s="21" t="s">
        <v>9409</v>
      </c>
      <c r="C2894" s="13" t="s">
        <v>180</v>
      </c>
      <c r="D2894" s="766"/>
      <c r="E2894" s="783"/>
      <c r="F2894" s="785">
        <v>670000</v>
      </c>
      <c r="G2894" s="784">
        <f t="shared" si="57"/>
        <v>-670000</v>
      </c>
      <c r="H2894" s="1146" t="s">
        <v>10233</v>
      </c>
    </row>
    <row r="2895" spans="1:8" hidden="1" x14ac:dyDescent="0.25">
      <c r="A2895" s="113">
        <v>45094</v>
      </c>
      <c r="B2895" s="21" t="s">
        <v>9769</v>
      </c>
      <c r="C2895" s="13" t="s">
        <v>180</v>
      </c>
      <c r="D2895" s="766"/>
      <c r="E2895" s="783"/>
      <c r="F2895" s="142">
        <v>49080</v>
      </c>
      <c r="G2895" s="784">
        <f t="shared" si="57"/>
        <v>-49080</v>
      </c>
      <c r="H2895" s="1147"/>
    </row>
    <row r="2896" spans="1:8" hidden="1" x14ac:dyDescent="0.25">
      <c r="A2896" s="113">
        <v>45094</v>
      </c>
      <c r="B2896" s="21" t="s">
        <v>10296</v>
      </c>
      <c r="C2896" s="13" t="s">
        <v>180</v>
      </c>
      <c r="D2896" s="766"/>
      <c r="E2896" s="783"/>
      <c r="F2896" s="147">
        <v>151960</v>
      </c>
      <c r="G2896" s="784">
        <f t="shared" si="57"/>
        <v>-151960</v>
      </c>
      <c r="H2896" s="1147"/>
    </row>
    <row r="2897" spans="1:8" ht="16.5" hidden="1" thickBot="1" x14ac:dyDescent="0.3">
      <c r="A2897" s="113">
        <v>45094</v>
      </c>
      <c r="B2897" s="21" t="s">
        <v>10232</v>
      </c>
      <c r="C2897" s="13" t="s">
        <v>180</v>
      </c>
      <c r="D2897" s="766"/>
      <c r="E2897" s="783"/>
      <c r="F2897" s="786">
        <f>875000-F2896-F2895-F2894</f>
        <v>3960</v>
      </c>
      <c r="G2897" s="784">
        <f t="shared" si="57"/>
        <v>-3960</v>
      </c>
      <c r="H2897" s="1148"/>
    </row>
    <row r="2898" spans="1:8" hidden="1" x14ac:dyDescent="0.25">
      <c r="A2898" s="113">
        <v>45094</v>
      </c>
      <c r="B2898" s="21" t="s">
        <v>9986</v>
      </c>
      <c r="C2898" s="13" t="s">
        <v>169</v>
      </c>
      <c r="D2898" s="766" t="s">
        <v>10249</v>
      </c>
      <c r="E2898" s="783">
        <v>95762</v>
      </c>
      <c r="F2898" s="214"/>
      <c r="G2898" s="784">
        <f t="shared" si="57"/>
        <v>95762</v>
      </c>
      <c r="H2898" s="343"/>
    </row>
    <row r="2899" spans="1:8" hidden="1" x14ac:dyDescent="0.25">
      <c r="A2899" s="113">
        <v>45094</v>
      </c>
      <c r="B2899" s="21" t="s">
        <v>9986</v>
      </c>
      <c r="C2899" s="13" t="s">
        <v>164</v>
      </c>
      <c r="D2899" s="766" t="s">
        <v>10681</v>
      </c>
      <c r="E2899" s="22">
        <v>5855</v>
      </c>
      <c r="F2899" s="19"/>
      <c r="G2899" s="14">
        <f>E2899-F2899</f>
        <v>5855</v>
      </c>
      <c r="H2899" s="13"/>
    </row>
    <row r="2900" spans="1:8" hidden="1" x14ac:dyDescent="0.25">
      <c r="A2900" s="113">
        <v>45094</v>
      </c>
      <c r="B2900" s="21" t="s">
        <v>9356</v>
      </c>
      <c r="C2900" s="13" t="s">
        <v>8394</v>
      </c>
      <c r="D2900" s="766" t="s">
        <v>10259</v>
      </c>
      <c r="E2900" s="783">
        <v>194536</v>
      </c>
      <c r="F2900" s="110"/>
      <c r="G2900" s="784">
        <f t="shared" si="57"/>
        <v>194536</v>
      </c>
      <c r="H2900" s="343"/>
    </row>
    <row r="2901" spans="1:8" hidden="1" x14ac:dyDescent="0.25">
      <c r="A2901" s="113">
        <v>45096</v>
      </c>
      <c r="B2901" s="21" t="s">
        <v>8657</v>
      </c>
      <c r="C2901" s="13" t="s">
        <v>8394</v>
      </c>
      <c r="D2901" s="766" t="s">
        <v>10260</v>
      </c>
      <c r="E2901" s="783">
        <v>23532</v>
      </c>
      <c r="F2901" s="110"/>
      <c r="G2901" s="784">
        <f t="shared" si="57"/>
        <v>23532</v>
      </c>
      <c r="H2901" s="343"/>
    </row>
    <row r="2902" spans="1:8" hidden="1" x14ac:dyDescent="0.25">
      <c r="A2902" s="113">
        <v>45096</v>
      </c>
      <c r="B2902" s="21" t="s">
        <v>9967</v>
      </c>
      <c r="C2902" s="13" t="s">
        <v>164</v>
      </c>
      <c r="D2902" s="766" t="s">
        <v>10230</v>
      </c>
      <c r="E2902" s="22">
        <v>1786</v>
      </c>
      <c r="F2902" s="110"/>
      <c r="G2902" s="14">
        <f t="shared" si="57"/>
        <v>1786</v>
      </c>
      <c r="H2902" s="13"/>
    </row>
    <row r="2903" spans="1:8" hidden="1" x14ac:dyDescent="0.25">
      <c r="A2903" s="113">
        <v>45096</v>
      </c>
      <c r="B2903" s="21" t="s">
        <v>9832</v>
      </c>
      <c r="C2903" s="13" t="s">
        <v>168</v>
      </c>
      <c r="D2903" s="766" t="s">
        <v>10263</v>
      </c>
      <c r="E2903" s="22"/>
      <c r="F2903" s="110"/>
      <c r="G2903" s="14">
        <f t="shared" si="57"/>
        <v>0</v>
      </c>
      <c r="H2903" s="13"/>
    </row>
    <row r="2904" spans="1:8" hidden="1" x14ac:dyDescent="0.25">
      <c r="A2904" s="113">
        <v>45096</v>
      </c>
      <c r="B2904" s="21" t="s">
        <v>9986</v>
      </c>
      <c r="C2904" s="13" t="s">
        <v>168</v>
      </c>
      <c r="D2904" s="766" t="s">
        <v>10264</v>
      </c>
      <c r="E2904" s="22">
        <v>399840</v>
      </c>
      <c r="F2904" s="110"/>
      <c r="G2904" s="14">
        <f t="shared" si="57"/>
        <v>399840</v>
      </c>
      <c r="H2904" s="13"/>
    </row>
    <row r="2905" spans="1:8" hidden="1" x14ac:dyDescent="0.25">
      <c r="A2905" s="113">
        <v>45096</v>
      </c>
      <c r="B2905" s="21" t="s">
        <v>9986</v>
      </c>
      <c r="C2905" s="13" t="s">
        <v>169</v>
      </c>
      <c r="D2905" s="766" t="s">
        <v>10250</v>
      </c>
      <c r="E2905" s="22">
        <v>5187</v>
      </c>
      <c r="F2905" s="110"/>
      <c r="G2905" s="14">
        <f t="shared" si="57"/>
        <v>5187</v>
      </c>
      <c r="H2905" s="13"/>
    </row>
    <row r="2906" spans="1:8" hidden="1" x14ac:dyDescent="0.25">
      <c r="A2906" s="113">
        <v>45096</v>
      </c>
      <c r="B2906" s="21" t="s">
        <v>9967</v>
      </c>
      <c r="C2906" s="13" t="s">
        <v>169</v>
      </c>
      <c r="D2906" s="766" t="s">
        <v>10251</v>
      </c>
      <c r="E2906" s="22">
        <v>23382</v>
      </c>
      <c r="F2906" s="112"/>
      <c r="G2906" s="14">
        <f t="shared" si="57"/>
        <v>23382</v>
      </c>
      <c r="H2906" s="13"/>
    </row>
    <row r="2907" spans="1:8" hidden="1" x14ac:dyDescent="0.25">
      <c r="A2907" s="113">
        <v>45096</v>
      </c>
      <c r="B2907" s="21" t="s">
        <v>9356</v>
      </c>
      <c r="C2907" s="13" t="s">
        <v>169</v>
      </c>
      <c r="D2907" s="766" t="s">
        <v>10252</v>
      </c>
      <c r="E2907" s="22">
        <v>616374</v>
      </c>
      <c r="F2907" s="111"/>
      <c r="G2907" s="14">
        <f t="shared" si="57"/>
        <v>616374</v>
      </c>
      <c r="H2907" s="13"/>
    </row>
    <row r="2908" spans="1:8" hidden="1" x14ac:dyDescent="0.25">
      <c r="A2908" s="113">
        <v>45096</v>
      </c>
      <c r="B2908" s="21" t="s">
        <v>9832</v>
      </c>
      <c r="C2908" s="13" t="s">
        <v>168</v>
      </c>
      <c r="D2908" s="766" t="s">
        <v>10263</v>
      </c>
      <c r="E2908" s="783">
        <v>1523704</v>
      </c>
      <c r="F2908" s="214"/>
      <c r="G2908" s="784">
        <f t="shared" si="57"/>
        <v>1523704</v>
      </c>
      <c r="H2908" s="54"/>
    </row>
    <row r="2909" spans="1:8" hidden="1" x14ac:dyDescent="0.25">
      <c r="A2909" s="113">
        <v>45096</v>
      </c>
      <c r="B2909" s="21" t="s">
        <v>9356</v>
      </c>
      <c r="C2909" s="13" t="s">
        <v>169</v>
      </c>
      <c r="D2909" s="766"/>
      <c r="E2909" s="783"/>
      <c r="F2909" s="785">
        <v>55562</v>
      </c>
      <c r="G2909" s="784">
        <f t="shared" si="57"/>
        <v>-55562</v>
      </c>
      <c r="H2909" s="1146" t="s">
        <v>10256</v>
      </c>
    </row>
    <row r="2910" spans="1:8" hidden="1" x14ac:dyDescent="0.25">
      <c r="A2910" s="113">
        <v>45096</v>
      </c>
      <c r="B2910" s="21" t="s">
        <v>9967</v>
      </c>
      <c r="C2910" s="13" t="s">
        <v>169</v>
      </c>
      <c r="D2910" s="766"/>
      <c r="E2910" s="783"/>
      <c r="F2910" s="152">
        <v>23382</v>
      </c>
      <c r="G2910" s="784">
        <f t="shared" si="57"/>
        <v>-23382</v>
      </c>
      <c r="H2910" s="1147"/>
    </row>
    <row r="2911" spans="1:8" ht="16.5" hidden="1" thickBot="1" x14ac:dyDescent="0.3">
      <c r="A2911" s="113">
        <v>45096</v>
      </c>
      <c r="B2911" s="21" t="s">
        <v>9986</v>
      </c>
      <c r="C2911" s="13" t="s">
        <v>169</v>
      </c>
      <c r="D2911" s="766"/>
      <c r="E2911" s="783"/>
      <c r="F2911" s="296">
        <v>102854</v>
      </c>
      <c r="G2911" s="784">
        <f t="shared" si="57"/>
        <v>-102854</v>
      </c>
      <c r="H2911" s="1148"/>
    </row>
    <row r="2912" spans="1:8" ht="16.5" hidden="1" thickBot="1" x14ac:dyDescent="0.3">
      <c r="A2912" s="113">
        <v>45097</v>
      </c>
      <c r="B2912" s="21" t="s">
        <v>9356</v>
      </c>
      <c r="C2912" s="13" t="s">
        <v>169</v>
      </c>
      <c r="D2912" s="766"/>
      <c r="E2912" s="783"/>
      <c r="F2912" s="301">
        <v>250000</v>
      </c>
      <c r="G2912" s="784">
        <f t="shared" si="57"/>
        <v>-250000</v>
      </c>
      <c r="H2912" s="13" t="s">
        <v>10219</v>
      </c>
    </row>
    <row r="2913" spans="1:8" ht="16.5" hidden="1" thickBot="1" x14ac:dyDescent="0.3">
      <c r="A2913" s="113">
        <v>45097</v>
      </c>
      <c r="B2913" s="21" t="s">
        <v>9356</v>
      </c>
      <c r="C2913" s="13" t="s">
        <v>169</v>
      </c>
      <c r="D2913" s="766"/>
      <c r="E2913" s="783"/>
      <c r="F2913" s="301">
        <v>250000</v>
      </c>
      <c r="G2913" s="784">
        <f t="shared" si="57"/>
        <v>-250000</v>
      </c>
      <c r="H2913" s="13" t="s">
        <v>10219</v>
      </c>
    </row>
    <row r="2914" spans="1:8" hidden="1" x14ac:dyDescent="0.25">
      <c r="A2914" s="113">
        <v>45096</v>
      </c>
      <c r="B2914" s="21" t="s">
        <v>1400</v>
      </c>
      <c r="C2914" s="13" t="s">
        <v>164</v>
      </c>
      <c r="D2914" s="766"/>
      <c r="E2914" s="22"/>
      <c r="F2914" s="112">
        <v>7264</v>
      </c>
      <c r="G2914" s="14">
        <f t="shared" si="57"/>
        <v>-7264</v>
      </c>
      <c r="H2914" s="1166" t="s">
        <v>10235</v>
      </c>
    </row>
    <row r="2915" spans="1:8" hidden="1" x14ac:dyDescent="0.25">
      <c r="A2915" s="113">
        <v>45096</v>
      </c>
      <c r="B2915" s="21" t="s">
        <v>6505</v>
      </c>
      <c r="C2915" s="13" t="s">
        <v>164</v>
      </c>
      <c r="D2915" s="766"/>
      <c r="E2915" s="22"/>
      <c r="F2915" s="19">
        <v>1320</v>
      </c>
      <c r="G2915" s="14">
        <f t="shared" si="57"/>
        <v>-1320</v>
      </c>
      <c r="H2915" s="1171"/>
    </row>
    <row r="2916" spans="1:8" hidden="1" x14ac:dyDescent="0.25">
      <c r="A2916" s="113">
        <v>45096</v>
      </c>
      <c r="B2916" s="21" t="s">
        <v>8868</v>
      </c>
      <c r="C2916" s="13" t="s">
        <v>164</v>
      </c>
      <c r="D2916" s="766"/>
      <c r="E2916" s="22"/>
      <c r="F2916" s="19">
        <v>2773</v>
      </c>
      <c r="G2916" s="14">
        <f t="shared" si="57"/>
        <v>-2773</v>
      </c>
      <c r="H2916" s="1171"/>
    </row>
    <row r="2917" spans="1:8" hidden="1" x14ac:dyDescent="0.25">
      <c r="A2917" s="113">
        <v>45096</v>
      </c>
      <c r="B2917" s="21" t="s">
        <v>9356</v>
      </c>
      <c r="C2917" s="13" t="s">
        <v>164</v>
      </c>
      <c r="D2917" s="766"/>
      <c r="E2917" s="22"/>
      <c r="F2917" s="19">
        <v>12911</v>
      </c>
      <c r="G2917" s="14">
        <f t="shared" si="57"/>
        <v>-12911</v>
      </c>
      <c r="H2917" s="1171"/>
    </row>
    <row r="2918" spans="1:8" hidden="1" x14ac:dyDescent="0.25">
      <c r="A2918" s="113">
        <v>45096</v>
      </c>
      <c r="B2918" s="21" t="s">
        <v>9507</v>
      </c>
      <c r="C2918" s="13" t="s">
        <v>164</v>
      </c>
      <c r="D2918" s="766"/>
      <c r="E2918" s="22"/>
      <c r="F2918" s="19">
        <v>3303</v>
      </c>
      <c r="G2918" s="14">
        <f t="shared" si="57"/>
        <v>-3303</v>
      </c>
      <c r="H2918" s="1171"/>
    </row>
    <row r="2919" spans="1:8" hidden="1" x14ac:dyDescent="0.25">
      <c r="A2919" s="113">
        <v>45096</v>
      </c>
      <c r="B2919" s="21" t="s">
        <v>10911</v>
      </c>
      <c r="C2919" s="13" t="s">
        <v>164</v>
      </c>
      <c r="D2919" s="766"/>
      <c r="E2919" s="22"/>
      <c r="F2919" s="19">
        <v>64935</v>
      </c>
      <c r="G2919" s="14">
        <f t="shared" si="57"/>
        <v>-64935</v>
      </c>
      <c r="H2919" s="1171"/>
    </row>
    <row r="2920" spans="1:8" hidden="1" x14ac:dyDescent="0.25">
      <c r="A2920" s="113">
        <v>45096</v>
      </c>
      <c r="B2920" s="21" t="s">
        <v>9967</v>
      </c>
      <c r="C2920" s="13" t="s">
        <v>164</v>
      </c>
      <c r="D2920" s="766"/>
      <c r="E2920" s="22"/>
      <c r="F2920" s="19">
        <v>5073</v>
      </c>
      <c r="G2920" s="14">
        <f t="shared" si="57"/>
        <v>-5073</v>
      </c>
      <c r="H2920" s="1171"/>
    </row>
    <row r="2921" spans="1:8" hidden="1" x14ac:dyDescent="0.25">
      <c r="A2921" s="113">
        <v>45096</v>
      </c>
      <c r="B2921" s="21" t="s">
        <v>9986</v>
      </c>
      <c r="C2921" s="13" t="s">
        <v>164</v>
      </c>
      <c r="D2921" s="766"/>
      <c r="E2921" s="22"/>
      <c r="F2921" s="110">
        <f>100000-F2920-F2919-3485-F2917-F2916-F2915-F2914</f>
        <v>2239</v>
      </c>
      <c r="G2921" s="14">
        <f t="shared" si="57"/>
        <v>-2239</v>
      </c>
      <c r="H2921" s="1167"/>
    </row>
    <row r="2922" spans="1:8" hidden="1" x14ac:dyDescent="0.25">
      <c r="A2922" s="113">
        <v>45097</v>
      </c>
      <c r="B2922" s="21" t="s">
        <v>9967</v>
      </c>
      <c r="C2922" s="13" t="s">
        <v>168</v>
      </c>
      <c r="D2922" s="766" t="s">
        <v>10425</v>
      </c>
      <c r="E2922" s="783">
        <v>48749</v>
      </c>
      <c r="F2922" s="214"/>
      <c r="G2922" s="14">
        <f t="shared" si="57"/>
        <v>48749</v>
      </c>
      <c r="H2922" s="343" t="s">
        <v>10426</v>
      </c>
    </row>
    <row r="2923" spans="1:8" hidden="1" x14ac:dyDescent="0.25">
      <c r="A2923" s="113">
        <v>45097</v>
      </c>
      <c r="B2923" s="21" t="s">
        <v>9769</v>
      </c>
      <c r="C2923" s="13" t="s">
        <v>166</v>
      </c>
      <c r="D2923" s="766" t="s">
        <v>10469</v>
      </c>
      <c r="E2923" s="783">
        <v>22000</v>
      </c>
      <c r="F2923" s="214"/>
      <c r="G2923" s="14">
        <f t="shared" ref="G2923" si="58">E2923-F2923</f>
        <v>22000</v>
      </c>
      <c r="H2923" s="343" t="s">
        <v>10470</v>
      </c>
    </row>
    <row r="2924" spans="1:8" hidden="1" x14ac:dyDescent="0.25">
      <c r="A2924" s="113">
        <v>45099</v>
      </c>
      <c r="B2924" s="21" t="s">
        <v>8868</v>
      </c>
      <c r="C2924" s="13" t="s">
        <v>168</v>
      </c>
      <c r="D2924" s="766" t="s">
        <v>10427</v>
      </c>
      <c r="E2924" s="783">
        <v>214220</v>
      </c>
      <c r="F2924" s="214"/>
      <c r="G2924" s="14">
        <f t="shared" si="57"/>
        <v>214220</v>
      </c>
      <c r="H2924" s="343" t="s">
        <v>10428</v>
      </c>
    </row>
    <row r="2925" spans="1:8" hidden="1" x14ac:dyDescent="0.25">
      <c r="A2925" s="113">
        <v>45099</v>
      </c>
      <c r="B2925" s="21" t="s">
        <v>9661</v>
      </c>
      <c r="C2925" s="13" t="s">
        <v>8394</v>
      </c>
      <c r="D2925" s="766"/>
      <c r="E2925" s="783"/>
      <c r="F2925" s="214">
        <v>500000</v>
      </c>
      <c r="G2925" s="784">
        <f t="shared" si="57"/>
        <v>-500000</v>
      </c>
      <c r="H2925" s="1189" t="s">
        <v>10127</v>
      </c>
    </row>
    <row r="2926" spans="1:8" hidden="1" x14ac:dyDescent="0.25">
      <c r="A2926" s="113">
        <v>45099</v>
      </c>
      <c r="B2926" s="21" t="s">
        <v>9769</v>
      </c>
      <c r="C2926" s="13" t="s">
        <v>8394</v>
      </c>
      <c r="D2926" s="766"/>
      <c r="E2926" s="783"/>
      <c r="F2926" s="214">
        <v>500000</v>
      </c>
      <c r="G2926" s="784">
        <f t="shared" si="57"/>
        <v>-500000</v>
      </c>
      <c r="H2926" s="1190"/>
    </row>
    <row r="2927" spans="1:8" hidden="1" x14ac:dyDescent="0.25">
      <c r="A2927" s="113">
        <v>45101</v>
      </c>
      <c r="B2927" s="21" t="s">
        <v>8657</v>
      </c>
      <c r="C2927" s="13" t="s">
        <v>5681</v>
      </c>
      <c r="D2927" s="766"/>
      <c r="E2927" s="22"/>
      <c r="F2927" s="112">
        <v>200000</v>
      </c>
      <c r="G2927" s="14">
        <f t="shared" si="57"/>
        <v>-200000</v>
      </c>
      <c r="H2927" s="13" t="s">
        <v>10288</v>
      </c>
    </row>
    <row r="2928" spans="1:8" hidden="1" x14ac:dyDescent="0.25">
      <c r="A2928" s="113">
        <v>45101</v>
      </c>
      <c r="B2928" s="21" t="s">
        <v>8868</v>
      </c>
      <c r="C2928" s="13" t="s">
        <v>168</v>
      </c>
      <c r="D2928" s="766" t="s">
        <v>10429</v>
      </c>
      <c r="E2928" s="22">
        <v>13500</v>
      </c>
      <c r="F2928" s="112"/>
      <c r="G2928" s="14">
        <f t="shared" si="57"/>
        <v>13500</v>
      </c>
      <c r="H2928" s="54" t="s">
        <v>10430</v>
      </c>
    </row>
    <row r="2929" spans="1:8" hidden="1" x14ac:dyDescent="0.25">
      <c r="A2929" s="113">
        <v>45103</v>
      </c>
      <c r="B2929" s="21" t="s">
        <v>10296</v>
      </c>
      <c r="C2929" s="13" t="s">
        <v>180</v>
      </c>
      <c r="D2929" s="766" t="s">
        <v>10475</v>
      </c>
      <c r="E2929" s="22">
        <v>151960</v>
      </c>
      <c r="F2929" s="112"/>
      <c r="G2929" s="14">
        <f t="shared" si="57"/>
        <v>151960</v>
      </c>
      <c r="H2929" s="54" t="s">
        <v>10476</v>
      </c>
    </row>
    <row r="2930" spans="1:8" hidden="1" x14ac:dyDescent="0.25">
      <c r="A2930" s="113">
        <v>45103</v>
      </c>
      <c r="B2930" s="21" t="s">
        <v>9967</v>
      </c>
      <c r="C2930" s="13" t="s">
        <v>1803</v>
      </c>
      <c r="D2930" s="766"/>
      <c r="E2930" s="22"/>
      <c r="F2930" s="112">
        <v>65000</v>
      </c>
      <c r="G2930" s="14">
        <f t="shared" si="57"/>
        <v>-65000</v>
      </c>
      <c r="H2930" s="54" t="s">
        <v>10219</v>
      </c>
    </row>
    <row r="2931" spans="1:8" ht="15.75" hidden="1" customHeight="1" x14ac:dyDescent="0.25">
      <c r="A2931" s="113">
        <v>45104</v>
      </c>
      <c r="B2931" s="21" t="s">
        <v>8876</v>
      </c>
      <c r="C2931" s="13" t="s">
        <v>7242</v>
      </c>
      <c r="D2931" s="766"/>
      <c r="E2931" s="22"/>
      <c r="F2931" s="19">
        <v>169188</v>
      </c>
      <c r="G2931" s="14">
        <f t="shared" si="57"/>
        <v>-169188</v>
      </c>
      <c r="H2931" s="1154" t="s">
        <v>10398</v>
      </c>
    </row>
    <row r="2932" spans="1:8" ht="15.75" hidden="1" customHeight="1" x14ac:dyDescent="0.25">
      <c r="A2932" s="113">
        <v>45104</v>
      </c>
      <c r="B2932" s="21" t="s">
        <v>9409</v>
      </c>
      <c r="C2932" s="13" t="s">
        <v>7242</v>
      </c>
      <c r="D2932" s="766"/>
      <c r="E2932" s="22"/>
      <c r="F2932" s="19">
        <v>116894</v>
      </c>
      <c r="G2932" s="14">
        <f t="shared" si="57"/>
        <v>-116894</v>
      </c>
      <c r="H2932" s="1155"/>
    </row>
    <row r="2933" spans="1:8" hidden="1" x14ac:dyDescent="0.25">
      <c r="A2933" s="113">
        <v>45104</v>
      </c>
      <c r="B2933" s="21"/>
      <c r="C2933" s="13" t="s">
        <v>7242</v>
      </c>
      <c r="D2933" s="766"/>
      <c r="E2933" s="22"/>
      <c r="F2933" s="19">
        <v>13918</v>
      </c>
      <c r="G2933" s="14">
        <f t="shared" si="57"/>
        <v>-13918</v>
      </c>
      <c r="H2933" s="1156"/>
    </row>
    <row r="2934" spans="1:8" hidden="1" x14ac:dyDescent="0.25">
      <c r="A2934" s="113">
        <v>45098</v>
      </c>
      <c r="B2934" s="21" t="s">
        <v>10151</v>
      </c>
      <c r="C2934" s="13" t="s">
        <v>8394</v>
      </c>
      <c r="D2934" s="766" t="s">
        <v>10320</v>
      </c>
      <c r="E2934" s="22">
        <v>461789</v>
      </c>
      <c r="F2934" s="19"/>
      <c r="G2934" s="14">
        <f t="shared" si="57"/>
        <v>461789</v>
      </c>
      <c r="H2934" s="13"/>
    </row>
    <row r="2935" spans="1:8" hidden="1" x14ac:dyDescent="0.25">
      <c r="A2935" s="113">
        <v>45099</v>
      </c>
      <c r="B2935" s="21" t="s">
        <v>10151</v>
      </c>
      <c r="C2935" s="13" t="s">
        <v>7467</v>
      </c>
      <c r="D2935" s="766" t="s">
        <v>10442</v>
      </c>
      <c r="E2935" s="22">
        <v>149260</v>
      </c>
      <c r="F2935" s="19"/>
      <c r="G2935" s="14">
        <f t="shared" si="57"/>
        <v>149260</v>
      </c>
      <c r="H2935" s="13" t="s">
        <v>10443</v>
      </c>
    </row>
    <row r="2936" spans="1:8" hidden="1" x14ac:dyDescent="0.25">
      <c r="A2936" s="113">
        <v>45100</v>
      </c>
      <c r="B2936" s="21" t="s">
        <v>8868</v>
      </c>
      <c r="C2936" s="13" t="s">
        <v>8394</v>
      </c>
      <c r="D2936" s="766" t="s">
        <v>10321</v>
      </c>
      <c r="E2936" s="22">
        <v>243048</v>
      </c>
      <c r="F2936" s="19"/>
      <c r="G2936" s="14">
        <f t="shared" si="57"/>
        <v>243048</v>
      </c>
      <c r="H2936" s="13"/>
    </row>
    <row r="2937" spans="1:8" hidden="1" x14ac:dyDescent="0.25">
      <c r="A2937" s="113">
        <v>45100</v>
      </c>
      <c r="B2937" s="21" t="s">
        <v>9769</v>
      </c>
      <c r="C2937" s="13" t="s">
        <v>8394</v>
      </c>
      <c r="D2937" s="766" t="s">
        <v>10322</v>
      </c>
      <c r="E2937" s="22">
        <v>113981</v>
      </c>
      <c r="F2937" s="19"/>
      <c r="G2937" s="14">
        <f t="shared" si="57"/>
        <v>113981</v>
      </c>
      <c r="H2937" s="13"/>
    </row>
    <row r="2938" spans="1:8" hidden="1" x14ac:dyDescent="0.25">
      <c r="A2938" s="113">
        <v>45111</v>
      </c>
      <c r="B2938" s="21" t="s">
        <v>10471</v>
      </c>
      <c r="C2938" s="13" t="s">
        <v>166</v>
      </c>
      <c r="D2938" s="766" t="s">
        <v>10472</v>
      </c>
      <c r="E2938" s="783">
        <v>13260</v>
      </c>
      <c r="F2938" s="214"/>
      <c r="G2938" s="14">
        <f t="shared" si="57"/>
        <v>13260</v>
      </c>
      <c r="H2938" s="343" t="s">
        <v>9279</v>
      </c>
    </row>
    <row r="2939" spans="1:8" hidden="1" x14ac:dyDescent="0.25">
      <c r="A2939" s="113">
        <v>45112</v>
      </c>
      <c r="B2939" s="21" t="s">
        <v>8657</v>
      </c>
      <c r="C2939" s="13" t="s">
        <v>8394</v>
      </c>
      <c r="D2939" s="766"/>
      <c r="E2939" s="22"/>
      <c r="F2939" s="19">
        <v>100000</v>
      </c>
      <c r="G2939" s="14">
        <f t="shared" si="57"/>
        <v>-100000</v>
      </c>
      <c r="H2939" s="1151" t="s">
        <v>10325</v>
      </c>
    </row>
    <row r="2940" spans="1:8" hidden="1" x14ac:dyDescent="0.25">
      <c r="A2940" s="113">
        <v>45112</v>
      </c>
      <c r="B2940" s="21" t="s">
        <v>8868</v>
      </c>
      <c r="C2940" s="13" t="s">
        <v>8394</v>
      </c>
      <c r="D2940" s="766"/>
      <c r="E2940" s="22"/>
      <c r="F2940" s="19">
        <v>200000</v>
      </c>
      <c r="G2940" s="14">
        <f t="shared" si="57"/>
        <v>-200000</v>
      </c>
      <c r="H2940" s="1152"/>
    </row>
    <row r="2941" spans="1:8" hidden="1" x14ac:dyDescent="0.25">
      <c r="A2941" s="113">
        <v>45112</v>
      </c>
      <c r="B2941" s="21" t="s">
        <v>9356</v>
      </c>
      <c r="C2941" s="13" t="s">
        <v>8394</v>
      </c>
      <c r="D2941" s="766"/>
      <c r="E2941" s="22"/>
      <c r="F2941" s="19">
        <v>270000</v>
      </c>
      <c r="G2941" s="14">
        <f t="shared" si="57"/>
        <v>-270000</v>
      </c>
      <c r="H2941" s="1152"/>
    </row>
    <row r="2942" spans="1:8" hidden="1" x14ac:dyDescent="0.25">
      <c r="A2942" s="113">
        <v>45112</v>
      </c>
      <c r="B2942" s="21" t="s">
        <v>9661</v>
      </c>
      <c r="C2942" s="13" t="s">
        <v>8394</v>
      </c>
      <c r="D2942" s="766"/>
      <c r="E2942" s="22"/>
      <c r="F2942" s="19">
        <v>430000</v>
      </c>
      <c r="G2942" s="14">
        <f t="shared" si="57"/>
        <v>-430000</v>
      </c>
      <c r="H2942" s="1152"/>
    </row>
    <row r="2943" spans="1:8" hidden="1" x14ac:dyDescent="0.25">
      <c r="A2943" s="113">
        <v>45112</v>
      </c>
      <c r="B2943" s="21" t="s">
        <v>10151</v>
      </c>
      <c r="C2943" s="13" t="s">
        <v>8394</v>
      </c>
      <c r="D2943" s="766"/>
      <c r="E2943" s="22"/>
      <c r="F2943" s="19">
        <v>50000</v>
      </c>
      <c r="G2943" s="14">
        <f t="shared" si="57"/>
        <v>-50000</v>
      </c>
      <c r="H2943" s="1153"/>
    </row>
    <row r="2944" spans="1:8" hidden="1" x14ac:dyDescent="0.25">
      <c r="A2944" s="113">
        <v>45113</v>
      </c>
      <c r="B2944" s="21" t="s">
        <v>10471</v>
      </c>
      <c r="C2944" s="13" t="s">
        <v>164</v>
      </c>
      <c r="D2944" s="766" t="s">
        <v>10682</v>
      </c>
      <c r="E2944" s="22">
        <v>2840</v>
      </c>
      <c r="F2944" s="19"/>
      <c r="G2944" s="14">
        <f t="shared" ref="G2944" si="59">E2944-F2944</f>
        <v>2840</v>
      </c>
      <c r="H2944" s="13"/>
    </row>
    <row r="2945" spans="1:8" hidden="1" x14ac:dyDescent="0.25">
      <c r="A2945" s="113">
        <v>45110</v>
      </c>
      <c r="B2945" s="21" t="s">
        <v>10151</v>
      </c>
      <c r="C2945" s="13" t="s">
        <v>8394</v>
      </c>
      <c r="D2945" s="766" t="s">
        <v>10431</v>
      </c>
      <c r="E2945" s="22">
        <v>333836</v>
      </c>
      <c r="F2945" s="19"/>
      <c r="G2945" s="14">
        <f t="shared" ref="G2945:G3033" si="60">E2945-F2945</f>
        <v>333836</v>
      </c>
      <c r="H2945" s="13"/>
    </row>
    <row r="2946" spans="1:8" hidden="1" x14ac:dyDescent="0.25">
      <c r="A2946" s="113">
        <v>45114</v>
      </c>
      <c r="B2946" s="21" t="s">
        <v>8868</v>
      </c>
      <c r="C2946" s="13" t="s">
        <v>8394</v>
      </c>
      <c r="D2946" s="766" t="s">
        <v>10432</v>
      </c>
      <c r="E2946" s="22">
        <v>86737</v>
      </c>
      <c r="F2946" s="19"/>
      <c r="G2946" s="14">
        <f t="shared" si="60"/>
        <v>86737</v>
      </c>
      <c r="H2946" s="13"/>
    </row>
    <row r="2947" spans="1:8" hidden="1" x14ac:dyDescent="0.25">
      <c r="A2947" s="113">
        <v>45114</v>
      </c>
      <c r="B2947" s="21" t="s">
        <v>10296</v>
      </c>
      <c r="C2947" s="13" t="s">
        <v>8394</v>
      </c>
      <c r="D2947" s="766" t="s">
        <v>10433</v>
      </c>
      <c r="E2947" s="22">
        <v>164549</v>
      </c>
      <c r="F2947" s="19"/>
      <c r="G2947" s="14">
        <f t="shared" si="60"/>
        <v>164549</v>
      </c>
      <c r="H2947" s="13"/>
    </row>
    <row r="2948" spans="1:8" hidden="1" x14ac:dyDescent="0.25">
      <c r="A2948" s="113">
        <v>45114</v>
      </c>
      <c r="B2948" s="21" t="s">
        <v>10151</v>
      </c>
      <c r="C2948" s="13" t="s">
        <v>7467</v>
      </c>
      <c r="D2948" s="766" t="s">
        <v>10441</v>
      </c>
      <c r="E2948" s="22">
        <v>35200</v>
      </c>
      <c r="F2948" s="19"/>
      <c r="G2948" s="14">
        <f t="shared" si="60"/>
        <v>35200</v>
      </c>
      <c r="H2948" s="13" t="s">
        <v>10444</v>
      </c>
    </row>
    <row r="2949" spans="1:8" hidden="1" x14ac:dyDescent="0.25">
      <c r="A2949" s="113">
        <v>45114</v>
      </c>
      <c r="B2949" s="21" t="s">
        <v>9356</v>
      </c>
      <c r="C2949" s="13" t="s">
        <v>169</v>
      </c>
      <c r="D2949" s="777" t="s">
        <v>8968</v>
      </c>
      <c r="E2949" s="783">
        <v>7580</v>
      </c>
      <c r="F2949" s="19"/>
      <c r="G2949" s="14">
        <f t="shared" si="60"/>
        <v>7580</v>
      </c>
      <c r="H2949" s="55"/>
    </row>
    <row r="2950" spans="1:8" hidden="1" x14ac:dyDescent="0.25">
      <c r="A2950" s="113">
        <v>45118</v>
      </c>
      <c r="B2950" s="21" t="s">
        <v>10471</v>
      </c>
      <c r="C2950" s="13" t="s">
        <v>166</v>
      </c>
      <c r="D2950" s="1204" t="s">
        <v>10473</v>
      </c>
      <c r="E2950" s="783">
        <v>130000</v>
      </c>
      <c r="F2950" s="19"/>
      <c r="G2950" s="14">
        <f t="shared" si="60"/>
        <v>130000</v>
      </c>
      <c r="H2950" s="343" t="s">
        <v>9279</v>
      </c>
    </row>
    <row r="2951" spans="1:8" hidden="1" x14ac:dyDescent="0.25">
      <c r="A2951" s="113">
        <v>45118</v>
      </c>
      <c r="B2951" s="21" t="s">
        <v>8868</v>
      </c>
      <c r="C2951" s="13" t="s">
        <v>166</v>
      </c>
      <c r="D2951" s="1205"/>
      <c r="E2951" s="783">
        <v>115000</v>
      </c>
      <c r="F2951" s="19"/>
      <c r="G2951" s="14">
        <f t="shared" si="60"/>
        <v>115000</v>
      </c>
      <c r="H2951" s="343" t="s">
        <v>10474</v>
      </c>
    </row>
    <row r="2952" spans="1:8" hidden="1" x14ac:dyDescent="0.25">
      <c r="A2952" s="113">
        <v>45119</v>
      </c>
      <c r="B2952" s="21" t="s">
        <v>9769</v>
      </c>
      <c r="C2952" s="13" t="s">
        <v>8394</v>
      </c>
      <c r="D2952" s="766" t="s">
        <v>10434</v>
      </c>
      <c r="E2952" s="22">
        <v>407933</v>
      </c>
      <c r="F2952" s="19"/>
      <c r="G2952" s="14">
        <f t="shared" si="60"/>
        <v>407933</v>
      </c>
      <c r="H2952" s="13"/>
    </row>
    <row r="2953" spans="1:8" hidden="1" x14ac:dyDescent="0.25">
      <c r="A2953" s="113">
        <v>45119</v>
      </c>
      <c r="B2953" s="21" t="s">
        <v>8868</v>
      </c>
      <c r="C2953" s="13" t="s">
        <v>8394</v>
      </c>
      <c r="D2953" s="766" t="s">
        <v>10435</v>
      </c>
      <c r="E2953" s="22">
        <v>94569</v>
      </c>
      <c r="F2953" s="19"/>
      <c r="G2953" s="14">
        <f t="shared" si="60"/>
        <v>94569</v>
      </c>
      <c r="H2953" s="13"/>
    </row>
    <row r="2954" spans="1:8" hidden="1" x14ac:dyDescent="0.25">
      <c r="A2954" s="113">
        <v>45120</v>
      </c>
      <c r="B2954" s="21" t="s">
        <v>9967</v>
      </c>
      <c r="C2954" s="13" t="s">
        <v>1803</v>
      </c>
      <c r="D2954" s="766" t="s">
        <v>10678</v>
      </c>
      <c r="E2954" s="22">
        <v>7782</v>
      </c>
      <c r="F2954" s="19"/>
      <c r="G2954" s="14">
        <f t="shared" si="60"/>
        <v>7782</v>
      </c>
      <c r="H2954" s="975"/>
    </row>
    <row r="2955" spans="1:8" hidden="1" x14ac:dyDescent="0.25">
      <c r="A2955" s="113">
        <v>45120</v>
      </c>
      <c r="B2955" s="21" t="s">
        <v>10232</v>
      </c>
      <c r="C2955" s="13" t="s">
        <v>11324</v>
      </c>
      <c r="D2955" s="766"/>
      <c r="E2955" s="22">
        <v>4226000</v>
      </c>
      <c r="F2955" s="19"/>
      <c r="G2955" s="14">
        <f t="shared" si="60"/>
        <v>4226000</v>
      </c>
      <c r="H2955" s="975"/>
    </row>
    <row r="2956" spans="1:8" hidden="1" x14ac:dyDescent="0.25">
      <c r="A2956" s="113">
        <v>45120</v>
      </c>
      <c r="B2956" s="21" t="s">
        <v>10232</v>
      </c>
      <c r="C2956" s="13" t="s">
        <v>11324</v>
      </c>
      <c r="D2956" s="766"/>
      <c r="E2956" s="22"/>
      <c r="F2956" s="19">
        <v>975000</v>
      </c>
      <c r="G2956" s="14">
        <f t="shared" si="60"/>
        <v>-975000</v>
      </c>
      <c r="H2956" s="975" t="s">
        <v>10446</v>
      </c>
    </row>
    <row r="2957" spans="1:8" hidden="1" x14ac:dyDescent="0.25">
      <c r="A2957" s="113">
        <v>45120</v>
      </c>
      <c r="B2957" s="21" t="s">
        <v>1400</v>
      </c>
      <c r="C2957" s="13" t="s">
        <v>5681</v>
      </c>
      <c r="D2957" s="766"/>
      <c r="E2957" s="22"/>
      <c r="F2957" s="19">
        <v>200000</v>
      </c>
      <c r="G2957" s="14">
        <f t="shared" si="60"/>
        <v>-200000</v>
      </c>
      <c r="H2957" s="975" t="s">
        <v>10424</v>
      </c>
    </row>
    <row r="2958" spans="1:8" hidden="1" x14ac:dyDescent="0.25">
      <c r="A2958" s="113">
        <v>45124</v>
      </c>
      <c r="B2958" s="21" t="s">
        <v>10151</v>
      </c>
      <c r="C2958" s="13" t="s">
        <v>8394</v>
      </c>
      <c r="D2958" s="766" t="s">
        <v>10539</v>
      </c>
      <c r="E2958" s="22">
        <v>306968</v>
      </c>
      <c r="F2958" s="19"/>
      <c r="G2958" s="14">
        <f t="shared" si="60"/>
        <v>306968</v>
      </c>
      <c r="H2958" s="975"/>
    </row>
    <row r="2959" spans="1:8" hidden="1" x14ac:dyDescent="0.25">
      <c r="A2959" s="113">
        <v>45124</v>
      </c>
      <c r="B2959" s="21" t="s">
        <v>10296</v>
      </c>
      <c r="C2959" s="13" t="s">
        <v>8394</v>
      </c>
      <c r="D2959" s="766" t="s">
        <v>10540</v>
      </c>
      <c r="E2959" s="22">
        <v>100000</v>
      </c>
      <c r="F2959" s="19"/>
      <c r="G2959" s="14">
        <f t="shared" si="60"/>
        <v>100000</v>
      </c>
      <c r="H2959" s="975"/>
    </row>
    <row r="2960" spans="1:8" hidden="1" x14ac:dyDescent="0.25">
      <c r="A2960" s="113">
        <v>45124</v>
      </c>
      <c r="B2960" s="21" t="s">
        <v>9356</v>
      </c>
      <c r="C2960" s="13" t="s">
        <v>8394</v>
      </c>
      <c r="D2960" s="766" t="s">
        <v>9051</v>
      </c>
      <c r="E2960" s="22">
        <v>140886</v>
      </c>
      <c r="F2960" s="19"/>
      <c r="G2960" s="14">
        <f t="shared" si="60"/>
        <v>140886</v>
      </c>
      <c r="H2960" s="975"/>
    </row>
    <row r="2961" spans="1:10" hidden="1" x14ac:dyDescent="0.25">
      <c r="A2961" s="113">
        <v>45124</v>
      </c>
      <c r="B2961" s="21" t="s">
        <v>9661</v>
      </c>
      <c r="C2961" s="13" t="s">
        <v>166</v>
      </c>
      <c r="D2961" s="766"/>
      <c r="E2961" s="22"/>
      <c r="F2961" s="19">
        <v>64100</v>
      </c>
      <c r="G2961" s="14">
        <f t="shared" si="60"/>
        <v>-64100</v>
      </c>
      <c r="H2961" s="1175" t="s">
        <v>10480</v>
      </c>
      <c r="J2961" s="128"/>
    </row>
    <row r="2962" spans="1:10" hidden="1" x14ac:dyDescent="0.25">
      <c r="A2962" s="113">
        <v>45124</v>
      </c>
      <c r="B2962" s="21" t="s">
        <v>9769</v>
      </c>
      <c r="C2962" s="13" t="s">
        <v>166</v>
      </c>
      <c r="D2962" s="766"/>
      <c r="E2962" s="22"/>
      <c r="F2962" s="19">
        <v>66000</v>
      </c>
      <c r="G2962" s="14">
        <f t="shared" si="60"/>
        <v>-66000</v>
      </c>
      <c r="H2962" s="1175"/>
    </row>
    <row r="2963" spans="1:10" hidden="1" x14ac:dyDescent="0.25">
      <c r="A2963" s="113">
        <v>45124</v>
      </c>
      <c r="B2963" s="21" t="s">
        <v>9967</v>
      </c>
      <c r="C2963" s="13" t="s">
        <v>166</v>
      </c>
      <c r="D2963" s="766"/>
      <c r="E2963" s="22"/>
      <c r="F2963" s="19">
        <v>15800</v>
      </c>
      <c r="G2963" s="14">
        <f t="shared" si="60"/>
        <v>-15800</v>
      </c>
      <c r="H2963" s="1175"/>
    </row>
    <row r="2964" spans="1:10" hidden="1" x14ac:dyDescent="0.25">
      <c r="A2964" s="113">
        <v>45124</v>
      </c>
      <c r="B2964" s="21" t="s">
        <v>10471</v>
      </c>
      <c r="C2964" s="13" t="s">
        <v>166</v>
      </c>
      <c r="D2964" s="766"/>
      <c r="E2964" s="22"/>
      <c r="F2964" s="19">
        <v>13260</v>
      </c>
      <c r="G2964" s="14">
        <f t="shared" si="60"/>
        <v>-13260</v>
      </c>
      <c r="H2964" s="1175"/>
    </row>
    <row r="2965" spans="1:10" hidden="1" x14ac:dyDescent="0.25">
      <c r="A2965" s="113">
        <v>45124</v>
      </c>
      <c r="B2965" s="21" t="s">
        <v>8657</v>
      </c>
      <c r="C2965" s="13" t="s">
        <v>166</v>
      </c>
      <c r="D2965" s="766"/>
      <c r="E2965" s="22"/>
      <c r="F2965" s="19">
        <v>290840</v>
      </c>
      <c r="G2965" s="14">
        <f t="shared" si="60"/>
        <v>-290840</v>
      </c>
      <c r="H2965" s="1176"/>
    </row>
    <row r="2966" spans="1:10" hidden="1" x14ac:dyDescent="0.25">
      <c r="A2966" s="113">
        <v>45124</v>
      </c>
      <c r="B2966" s="983" t="s">
        <v>10379</v>
      </c>
      <c r="C2966" s="13" t="s">
        <v>168</v>
      </c>
      <c r="D2966" s="766" t="s">
        <v>10496</v>
      </c>
      <c r="E2966" s="22">
        <v>100000</v>
      </c>
      <c r="F2966" s="19"/>
      <c r="G2966" s="14">
        <f t="shared" si="60"/>
        <v>100000</v>
      </c>
      <c r="H2966" s="13" t="s">
        <v>10497</v>
      </c>
    </row>
    <row r="2967" spans="1:10" hidden="1" x14ac:dyDescent="0.25">
      <c r="A2967" s="113">
        <v>45124</v>
      </c>
      <c r="B2967" s="21" t="s">
        <v>10471</v>
      </c>
      <c r="C2967" s="13" t="s">
        <v>168</v>
      </c>
      <c r="D2967" s="766" t="s">
        <v>10524</v>
      </c>
      <c r="E2967" s="22">
        <v>1039700</v>
      </c>
      <c r="F2967" s="19"/>
      <c r="G2967" s="14">
        <f t="shared" si="60"/>
        <v>1039700</v>
      </c>
      <c r="H2967" s="13"/>
    </row>
    <row r="2968" spans="1:10" hidden="1" x14ac:dyDescent="0.25">
      <c r="A2968" s="113">
        <v>45124</v>
      </c>
      <c r="B2968" s="21" t="s">
        <v>10471</v>
      </c>
      <c r="C2968" s="13" t="s">
        <v>168</v>
      </c>
      <c r="D2968" s="766"/>
      <c r="E2968" s="22"/>
      <c r="F2968" s="19">
        <v>1039700</v>
      </c>
      <c r="G2968" s="14">
        <f t="shared" si="60"/>
        <v>-1039700</v>
      </c>
      <c r="H2968" s="13" t="s">
        <v>10525</v>
      </c>
    </row>
    <row r="2969" spans="1:10" hidden="1" x14ac:dyDescent="0.25">
      <c r="A2969" s="113">
        <v>45124</v>
      </c>
      <c r="B2969" s="21" t="s">
        <v>10232</v>
      </c>
      <c r="C2969" s="13" t="s">
        <v>180</v>
      </c>
      <c r="D2969" s="766" t="s">
        <v>10569</v>
      </c>
      <c r="E2969" s="22">
        <v>278840</v>
      </c>
      <c r="F2969" s="19"/>
      <c r="G2969" s="14">
        <f t="shared" si="60"/>
        <v>278840</v>
      </c>
      <c r="H2969" s="13"/>
    </row>
    <row r="2970" spans="1:10" hidden="1" x14ac:dyDescent="0.25">
      <c r="A2970" s="113">
        <v>45125</v>
      </c>
      <c r="B2970" s="21" t="s">
        <v>10296</v>
      </c>
      <c r="C2970" s="13" t="s">
        <v>1803</v>
      </c>
      <c r="D2970" s="766" t="s">
        <v>10679</v>
      </c>
      <c r="E2970" s="22">
        <v>286220</v>
      </c>
      <c r="F2970" s="19"/>
      <c r="G2970" s="14">
        <f t="shared" si="60"/>
        <v>286220</v>
      </c>
      <c r="H2970" s="13"/>
    </row>
    <row r="2971" spans="1:10" hidden="1" x14ac:dyDescent="0.25">
      <c r="A2971" s="113">
        <v>45125</v>
      </c>
      <c r="B2971" s="21" t="s">
        <v>9507</v>
      </c>
      <c r="C2971" s="13" t="s">
        <v>168</v>
      </c>
      <c r="D2971" s="766" t="s">
        <v>10526</v>
      </c>
      <c r="E2971" s="22">
        <v>9820</v>
      </c>
      <c r="F2971" s="19"/>
      <c r="G2971" s="14">
        <f t="shared" si="60"/>
        <v>9820</v>
      </c>
      <c r="H2971" s="13" t="s">
        <v>10528</v>
      </c>
    </row>
    <row r="2972" spans="1:10" hidden="1" x14ac:dyDescent="0.25">
      <c r="A2972" s="113">
        <v>45125</v>
      </c>
      <c r="B2972" s="21" t="s">
        <v>10471</v>
      </c>
      <c r="C2972" s="13" t="s">
        <v>168</v>
      </c>
      <c r="D2972" s="766" t="s">
        <v>9595</v>
      </c>
      <c r="E2972" s="22">
        <v>91053</v>
      </c>
      <c r="F2972" s="19"/>
      <c r="G2972" s="14">
        <f t="shared" si="60"/>
        <v>91053</v>
      </c>
      <c r="H2972" s="13" t="s">
        <v>10529</v>
      </c>
    </row>
    <row r="2973" spans="1:10" hidden="1" x14ac:dyDescent="0.25">
      <c r="A2973" s="113">
        <v>45125</v>
      </c>
      <c r="B2973" s="983" t="s">
        <v>10379</v>
      </c>
      <c r="C2973" s="13" t="s">
        <v>168</v>
      </c>
      <c r="D2973" s="766" t="s">
        <v>10527</v>
      </c>
      <c r="E2973" s="22">
        <v>92000</v>
      </c>
      <c r="F2973" s="110"/>
      <c r="G2973" s="14">
        <f t="shared" si="60"/>
        <v>92000</v>
      </c>
      <c r="H2973" s="13" t="s">
        <v>10530</v>
      </c>
    </row>
    <row r="2974" spans="1:10" hidden="1" x14ac:dyDescent="0.25">
      <c r="A2974" s="113">
        <v>45125</v>
      </c>
      <c r="B2974" s="21" t="s">
        <v>8868</v>
      </c>
      <c r="C2974" s="13" t="s">
        <v>166</v>
      </c>
      <c r="D2974" s="766"/>
      <c r="E2974" s="783"/>
      <c r="F2974" s="785">
        <v>115000</v>
      </c>
      <c r="G2974" s="784">
        <f t="shared" si="60"/>
        <v>-115000</v>
      </c>
      <c r="H2974" s="1166" t="s">
        <v>10510</v>
      </c>
    </row>
    <row r="2975" spans="1:10" ht="16.5" hidden="1" thickBot="1" x14ac:dyDescent="0.3">
      <c r="A2975" s="113">
        <v>45125</v>
      </c>
      <c r="B2975" s="21" t="s">
        <v>10471</v>
      </c>
      <c r="C2975" s="13" t="s">
        <v>166</v>
      </c>
      <c r="D2975" s="766"/>
      <c r="E2975" s="783"/>
      <c r="F2975" s="786">
        <v>130000</v>
      </c>
      <c r="G2975" s="784">
        <f t="shared" si="60"/>
        <v>-130000</v>
      </c>
      <c r="H2975" s="1167"/>
    </row>
    <row r="2976" spans="1:10" hidden="1" x14ac:dyDescent="0.25">
      <c r="A2976" s="113">
        <v>45126</v>
      </c>
      <c r="B2976" s="983" t="s">
        <v>10379</v>
      </c>
      <c r="C2976" s="13" t="s">
        <v>180</v>
      </c>
      <c r="D2976" s="766" t="s">
        <v>10570</v>
      </c>
      <c r="E2976" s="22">
        <v>18720</v>
      </c>
      <c r="F2976" s="112"/>
      <c r="G2976" s="14">
        <f t="shared" si="60"/>
        <v>18720</v>
      </c>
      <c r="H2976" s="13"/>
    </row>
    <row r="2977" spans="1:8" hidden="1" x14ac:dyDescent="0.25">
      <c r="A2977" s="113">
        <v>45127</v>
      </c>
      <c r="B2977" s="21" t="s">
        <v>8868</v>
      </c>
      <c r="C2977" s="13" t="s">
        <v>8394</v>
      </c>
      <c r="D2977" s="766" t="s">
        <v>10531</v>
      </c>
      <c r="E2977" s="22">
        <v>30441</v>
      </c>
      <c r="F2977" s="19"/>
      <c r="G2977" s="14">
        <f t="shared" si="60"/>
        <v>30441</v>
      </c>
      <c r="H2977" s="13"/>
    </row>
    <row r="2978" spans="1:8" hidden="1" x14ac:dyDescent="0.25">
      <c r="A2978" s="113">
        <v>45127</v>
      </c>
      <c r="B2978" s="21" t="s">
        <v>10151</v>
      </c>
      <c r="C2978" s="13" t="s">
        <v>8394</v>
      </c>
      <c r="D2978" s="766" t="s">
        <v>10532</v>
      </c>
      <c r="E2978" s="22">
        <v>70032</v>
      </c>
      <c r="F2978" s="19"/>
      <c r="G2978" s="14">
        <f t="shared" si="60"/>
        <v>70032</v>
      </c>
      <c r="H2978" s="13"/>
    </row>
    <row r="2979" spans="1:8" hidden="1" x14ac:dyDescent="0.25">
      <c r="A2979" s="113">
        <v>45127</v>
      </c>
      <c r="B2979" s="21" t="s">
        <v>9769</v>
      </c>
      <c r="C2979" s="13" t="s">
        <v>8394</v>
      </c>
      <c r="D2979" s="766" t="s">
        <v>10533</v>
      </c>
      <c r="E2979" s="22">
        <v>145910</v>
      </c>
      <c r="F2979" s="19"/>
      <c r="G2979" s="14">
        <f t="shared" si="60"/>
        <v>145910</v>
      </c>
      <c r="H2979" s="13"/>
    </row>
    <row r="2980" spans="1:8" hidden="1" x14ac:dyDescent="0.25">
      <c r="A2980" s="113">
        <v>45127</v>
      </c>
      <c r="B2980" s="21" t="s">
        <v>9356</v>
      </c>
      <c r="C2980" s="13" t="s">
        <v>8394</v>
      </c>
      <c r="D2980" s="766" t="s">
        <v>10534</v>
      </c>
      <c r="E2980" s="22">
        <v>78349</v>
      </c>
      <c r="F2980" s="110"/>
      <c r="G2980" s="14">
        <f t="shared" si="60"/>
        <v>78349</v>
      </c>
      <c r="H2980" s="13"/>
    </row>
    <row r="2981" spans="1:8" hidden="1" x14ac:dyDescent="0.25">
      <c r="A2981" s="113">
        <v>45127</v>
      </c>
      <c r="B2981" s="21" t="s">
        <v>8657</v>
      </c>
      <c r="C2981" s="13" t="s">
        <v>8394</v>
      </c>
      <c r="D2981" s="766"/>
      <c r="E2981" s="783"/>
      <c r="F2981" s="785">
        <v>12087</v>
      </c>
      <c r="G2981" s="784">
        <f t="shared" si="60"/>
        <v>-12087</v>
      </c>
      <c r="H2981" s="1206" t="s">
        <v>10551</v>
      </c>
    </row>
    <row r="2982" spans="1:8" hidden="1" x14ac:dyDescent="0.25">
      <c r="A2982" s="113">
        <v>45127</v>
      </c>
      <c r="B2982" s="21" t="s">
        <v>8868</v>
      </c>
      <c r="C2982" s="13" t="s">
        <v>8394</v>
      </c>
      <c r="D2982" s="766"/>
      <c r="E2982" s="783"/>
      <c r="F2982" s="142">
        <v>182717</v>
      </c>
      <c r="G2982" s="784">
        <f t="shared" si="60"/>
        <v>-182717</v>
      </c>
      <c r="H2982" s="1207"/>
    </row>
    <row r="2983" spans="1:8" hidden="1" x14ac:dyDescent="0.25">
      <c r="A2983" s="113">
        <v>45127</v>
      </c>
      <c r="B2983" s="21" t="s">
        <v>9356</v>
      </c>
      <c r="C2983" s="13" t="s">
        <v>8394</v>
      </c>
      <c r="D2983" s="766"/>
      <c r="E2983" s="783"/>
      <c r="F2983" s="142">
        <v>190000</v>
      </c>
      <c r="G2983" s="784">
        <f t="shared" si="60"/>
        <v>-190000</v>
      </c>
      <c r="H2983" s="1207"/>
    </row>
    <row r="2984" spans="1:8" hidden="1" x14ac:dyDescent="0.25">
      <c r="A2984" s="113">
        <v>45127</v>
      </c>
      <c r="B2984" s="21" t="s">
        <v>9661</v>
      </c>
      <c r="C2984" s="13" t="s">
        <v>8394</v>
      </c>
      <c r="D2984" s="766"/>
      <c r="E2984" s="783"/>
      <c r="F2984" s="142">
        <v>45196</v>
      </c>
      <c r="G2984" s="784">
        <f t="shared" si="60"/>
        <v>-45196</v>
      </c>
      <c r="H2984" s="1207"/>
    </row>
    <row r="2985" spans="1:8" hidden="1" x14ac:dyDescent="0.25">
      <c r="A2985" s="113">
        <v>45127</v>
      </c>
      <c r="B2985" s="21" t="s">
        <v>9769</v>
      </c>
      <c r="C2985" s="13" t="s">
        <v>8394</v>
      </c>
      <c r="D2985" s="766"/>
      <c r="E2985" s="783"/>
      <c r="F2985" s="142">
        <v>190000</v>
      </c>
      <c r="G2985" s="784">
        <f t="shared" si="60"/>
        <v>-190000</v>
      </c>
      <c r="H2985" s="1207"/>
    </row>
    <row r="2986" spans="1:8" hidden="1" x14ac:dyDescent="0.25">
      <c r="A2986" s="113">
        <v>45127</v>
      </c>
      <c r="B2986" s="21" t="s">
        <v>10151</v>
      </c>
      <c r="C2986" s="13" t="s">
        <v>8394</v>
      </c>
      <c r="D2986" s="766"/>
      <c r="E2986" s="783"/>
      <c r="F2986" s="142">
        <v>190000</v>
      </c>
      <c r="G2986" s="784">
        <f t="shared" si="60"/>
        <v>-190000</v>
      </c>
      <c r="H2986" s="1207"/>
    </row>
    <row r="2987" spans="1:8" ht="16.5" hidden="1" thickBot="1" x14ac:dyDescent="0.3">
      <c r="A2987" s="113">
        <v>45127</v>
      </c>
      <c r="B2987" s="21" t="s">
        <v>10296</v>
      </c>
      <c r="C2987" s="13" t="s">
        <v>8394</v>
      </c>
      <c r="D2987" s="766"/>
      <c r="E2987" s="783"/>
      <c r="F2987" s="786">
        <v>190000</v>
      </c>
      <c r="G2987" s="784">
        <f t="shared" si="60"/>
        <v>-190000</v>
      </c>
      <c r="H2987" s="1208"/>
    </row>
    <row r="2988" spans="1:8" ht="21" hidden="1" x14ac:dyDescent="0.25">
      <c r="A2988" s="113">
        <v>45127</v>
      </c>
      <c r="B2988" s="21" t="s">
        <v>10571</v>
      </c>
      <c r="C2988" s="13" t="s">
        <v>180</v>
      </c>
      <c r="D2988" s="766" t="s">
        <v>10572</v>
      </c>
      <c r="E2988" s="783">
        <v>120960</v>
      </c>
      <c r="F2988" s="214"/>
      <c r="G2988" s="784">
        <f t="shared" si="60"/>
        <v>120960</v>
      </c>
      <c r="H2988" s="976"/>
    </row>
    <row r="2989" spans="1:8" hidden="1" x14ac:dyDescent="0.25">
      <c r="A2989" s="113">
        <v>45128</v>
      </c>
      <c r="B2989" s="21" t="s">
        <v>10471</v>
      </c>
      <c r="C2989" s="13" t="s">
        <v>166</v>
      </c>
      <c r="D2989" s="766" t="s">
        <v>10803</v>
      </c>
      <c r="E2989" s="22">
        <v>27640</v>
      </c>
      <c r="F2989" s="112"/>
      <c r="G2989" s="14">
        <f t="shared" ref="G2989" si="61">E2989-F2989</f>
        <v>27640</v>
      </c>
      <c r="H2989" s="13" t="s">
        <v>10538</v>
      </c>
    </row>
    <row r="2990" spans="1:8" hidden="1" x14ac:dyDescent="0.25">
      <c r="A2990" s="113">
        <v>45128</v>
      </c>
      <c r="B2990" s="21" t="s">
        <v>8868</v>
      </c>
      <c r="C2990" s="13" t="s">
        <v>166</v>
      </c>
      <c r="D2990" s="766" t="s">
        <v>10537</v>
      </c>
      <c r="E2990" s="22">
        <v>22500</v>
      </c>
      <c r="F2990" s="112"/>
      <c r="G2990" s="14">
        <f t="shared" si="60"/>
        <v>22500</v>
      </c>
      <c r="H2990" s="13" t="s">
        <v>10538</v>
      </c>
    </row>
    <row r="2991" spans="1:8" hidden="1" x14ac:dyDescent="0.25">
      <c r="A2991" s="113">
        <v>45129</v>
      </c>
      <c r="B2991" s="21" t="s">
        <v>10296</v>
      </c>
      <c r="C2991" s="13" t="s">
        <v>168</v>
      </c>
      <c r="D2991" s="766" t="s">
        <v>10568</v>
      </c>
      <c r="E2991" s="22">
        <v>188000</v>
      </c>
      <c r="F2991" s="112"/>
      <c r="G2991" s="14">
        <f t="shared" si="60"/>
        <v>188000</v>
      </c>
      <c r="H2991" s="13"/>
    </row>
    <row r="2992" spans="1:8" hidden="1" x14ac:dyDescent="0.25">
      <c r="A2992" s="113">
        <v>45131</v>
      </c>
      <c r="B2992" s="21" t="s">
        <v>9356</v>
      </c>
      <c r="C2992" s="13" t="s">
        <v>169</v>
      </c>
      <c r="D2992" s="766" t="s">
        <v>10573</v>
      </c>
      <c r="E2992" s="22">
        <v>76250</v>
      </c>
      <c r="F2992" s="19"/>
      <c r="G2992" s="14">
        <f t="shared" si="60"/>
        <v>76250</v>
      </c>
      <c r="H2992" s="13"/>
    </row>
    <row r="2993" spans="1:8" hidden="1" x14ac:dyDescent="0.25">
      <c r="A2993" s="113">
        <v>45131</v>
      </c>
      <c r="B2993" s="21" t="s">
        <v>8876</v>
      </c>
      <c r="C2993" s="13" t="s">
        <v>7467</v>
      </c>
      <c r="D2993" s="766"/>
      <c r="E2993" s="22"/>
      <c r="F2993" s="19">
        <v>385000</v>
      </c>
      <c r="G2993" s="14">
        <f t="shared" si="60"/>
        <v>-385000</v>
      </c>
      <c r="H2993" s="13" t="s">
        <v>10586</v>
      </c>
    </row>
    <row r="2994" spans="1:8" hidden="1" x14ac:dyDescent="0.25">
      <c r="A2994" s="113">
        <v>45132</v>
      </c>
      <c r="B2994" s="21" t="s">
        <v>9967</v>
      </c>
      <c r="C2994" s="13" t="s">
        <v>1803</v>
      </c>
      <c r="D2994" s="766" t="s">
        <v>10680</v>
      </c>
      <c r="E2994" s="22">
        <v>54431</v>
      </c>
      <c r="F2994" s="19"/>
      <c r="G2994" s="14">
        <f t="shared" si="60"/>
        <v>54431</v>
      </c>
      <c r="H2994" s="13"/>
    </row>
    <row r="2995" spans="1:8" hidden="1" x14ac:dyDescent="0.25">
      <c r="A2995" s="113">
        <v>45132</v>
      </c>
      <c r="B2995" s="21" t="s">
        <v>10471</v>
      </c>
      <c r="C2995" s="13" t="s">
        <v>168</v>
      </c>
      <c r="D2995" s="766" t="s">
        <v>9984</v>
      </c>
      <c r="E2995" s="22">
        <v>24000</v>
      </c>
      <c r="F2995" s="19"/>
      <c r="G2995" s="14">
        <f t="shared" si="60"/>
        <v>24000</v>
      </c>
      <c r="H2995" s="13"/>
    </row>
    <row r="2996" spans="1:8" hidden="1" x14ac:dyDescent="0.25">
      <c r="A2996" s="113">
        <v>45132</v>
      </c>
      <c r="B2996" s="21" t="s">
        <v>10296</v>
      </c>
      <c r="C2996" s="13" t="s">
        <v>168</v>
      </c>
      <c r="D2996" s="766" t="s">
        <v>10620</v>
      </c>
      <c r="E2996" s="22"/>
      <c r="F2996" s="19"/>
      <c r="G2996" s="14">
        <f t="shared" si="60"/>
        <v>0</v>
      </c>
      <c r="H2996" s="13"/>
    </row>
    <row r="2997" spans="1:8" hidden="1" x14ac:dyDescent="0.25">
      <c r="A2997" s="113">
        <v>45132</v>
      </c>
      <c r="B2997" s="21" t="s">
        <v>8559</v>
      </c>
      <c r="C2997" s="13" t="s">
        <v>168</v>
      </c>
      <c r="D2997" s="766" t="s">
        <v>10621</v>
      </c>
      <c r="E2997" s="22">
        <v>83200</v>
      </c>
      <c r="F2997" s="19"/>
      <c r="G2997" s="14">
        <f t="shared" si="60"/>
        <v>83200</v>
      </c>
      <c r="H2997" s="13"/>
    </row>
    <row r="2998" spans="1:8" hidden="1" x14ac:dyDescent="0.25">
      <c r="A2998" s="113">
        <v>45133</v>
      </c>
      <c r="B2998" s="21" t="s">
        <v>9356</v>
      </c>
      <c r="C2998" s="13" t="s">
        <v>7467</v>
      </c>
      <c r="D2998" s="766" t="s">
        <v>10623</v>
      </c>
      <c r="E2998" s="22">
        <v>136390</v>
      </c>
      <c r="F2998" s="19"/>
      <c r="G2998" s="14">
        <f t="shared" si="60"/>
        <v>136390</v>
      </c>
      <c r="H2998" s="13"/>
    </row>
    <row r="2999" spans="1:8" hidden="1" x14ac:dyDescent="0.25">
      <c r="A2999" s="113">
        <v>45133</v>
      </c>
      <c r="B2999" s="21" t="s">
        <v>9986</v>
      </c>
      <c r="C2999" s="13" t="s">
        <v>7467</v>
      </c>
      <c r="D2999" s="766" t="s">
        <v>10624</v>
      </c>
      <c r="E2999" s="22">
        <v>10125</v>
      </c>
      <c r="F2999" s="19"/>
      <c r="G2999" s="14">
        <f t="shared" si="60"/>
        <v>10125</v>
      </c>
      <c r="H2999" s="13"/>
    </row>
    <row r="3000" spans="1:8" hidden="1" x14ac:dyDescent="0.25">
      <c r="A3000" s="113">
        <v>45133</v>
      </c>
      <c r="B3000" s="21" t="s">
        <v>9507</v>
      </c>
      <c r="C3000" s="13" t="s">
        <v>8394</v>
      </c>
      <c r="D3000" s="766" t="s">
        <v>10625</v>
      </c>
      <c r="E3000" s="22">
        <v>28019</v>
      </c>
      <c r="F3000" s="19"/>
      <c r="G3000" s="14">
        <f t="shared" si="60"/>
        <v>28019</v>
      </c>
      <c r="H3000" s="13"/>
    </row>
    <row r="3001" spans="1:8" hidden="1" x14ac:dyDescent="0.25">
      <c r="A3001" s="113">
        <v>45133</v>
      </c>
      <c r="B3001" s="21" t="s">
        <v>9356</v>
      </c>
      <c r="C3001" s="13" t="s">
        <v>8394</v>
      </c>
      <c r="D3001" s="766" t="s">
        <v>10626</v>
      </c>
      <c r="E3001" s="22">
        <v>92172</v>
      </c>
      <c r="F3001" s="19"/>
      <c r="G3001" s="14">
        <f t="shared" si="60"/>
        <v>92172</v>
      </c>
      <c r="H3001" s="13"/>
    </row>
    <row r="3002" spans="1:8" hidden="1" x14ac:dyDescent="0.25">
      <c r="A3002" s="113">
        <v>45136</v>
      </c>
      <c r="B3002" s="21" t="s">
        <v>10232</v>
      </c>
      <c r="C3002" s="13" t="s">
        <v>8394</v>
      </c>
      <c r="D3002" s="766" t="s">
        <v>10627</v>
      </c>
      <c r="E3002" s="22">
        <v>149586</v>
      </c>
      <c r="F3002" s="19"/>
      <c r="G3002" s="14">
        <f t="shared" si="60"/>
        <v>149586</v>
      </c>
      <c r="H3002" s="13"/>
    </row>
    <row r="3003" spans="1:8" hidden="1" x14ac:dyDescent="0.25">
      <c r="A3003" s="113">
        <v>45138</v>
      </c>
      <c r="B3003" s="983" t="s">
        <v>10379</v>
      </c>
      <c r="C3003" s="13" t="s">
        <v>166</v>
      </c>
      <c r="D3003" s="766" t="s">
        <v>10804</v>
      </c>
      <c r="E3003" s="22">
        <v>13755</v>
      </c>
      <c r="F3003" s="19"/>
      <c r="G3003" s="14">
        <f t="shared" si="60"/>
        <v>13755</v>
      </c>
      <c r="H3003" s="13"/>
    </row>
    <row r="3004" spans="1:8" hidden="1" x14ac:dyDescent="0.25">
      <c r="A3004" s="113">
        <v>45138</v>
      </c>
      <c r="B3004" s="983" t="s">
        <v>9832</v>
      </c>
      <c r="C3004" s="13" t="s">
        <v>168</v>
      </c>
      <c r="D3004" s="766" t="s">
        <v>11804</v>
      </c>
      <c r="E3004" s="22">
        <v>1741376</v>
      </c>
      <c r="F3004" s="19"/>
      <c r="G3004" s="14">
        <f t="shared" si="60"/>
        <v>1741376</v>
      </c>
      <c r="H3004" s="13"/>
    </row>
    <row r="3005" spans="1:8" hidden="1" x14ac:dyDescent="0.25">
      <c r="A3005" s="113">
        <v>45139</v>
      </c>
      <c r="B3005" s="21" t="s">
        <v>10571</v>
      </c>
      <c r="C3005" s="13" t="s">
        <v>169</v>
      </c>
      <c r="D3005" s="766" t="s">
        <v>9363</v>
      </c>
      <c r="E3005" s="22">
        <v>7580</v>
      </c>
      <c r="F3005" s="19"/>
      <c r="G3005" s="14">
        <f t="shared" si="60"/>
        <v>7580</v>
      </c>
      <c r="H3005" s="13"/>
    </row>
    <row r="3006" spans="1:8" hidden="1" x14ac:dyDescent="0.25">
      <c r="A3006" s="113">
        <v>45139</v>
      </c>
      <c r="B3006" s="21" t="s">
        <v>10151</v>
      </c>
      <c r="C3006" s="13" t="s">
        <v>8394</v>
      </c>
      <c r="D3006" s="766"/>
      <c r="E3006" s="22"/>
      <c r="F3006" s="19">
        <v>895000</v>
      </c>
      <c r="G3006" s="14">
        <f t="shared" si="60"/>
        <v>-895000</v>
      </c>
      <c r="H3006" s="13" t="s">
        <v>10485</v>
      </c>
    </row>
    <row r="3007" spans="1:8" hidden="1" x14ac:dyDescent="0.25">
      <c r="A3007" s="113">
        <v>45139</v>
      </c>
      <c r="B3007" s="21" t="s">
        <v>10232</v>
      </c>
      <c r="C3007" s="13" t="s">
        <v>180</v>
      </c>
      <c r="D3007" s="766" t="s">
        <v>10725</v>
      </c>
      <c r="E3007" s="22">
        <v>99200</v>
      </c>
      <c r="F3007" s="19"/>
      <c r="G3007" s="14">
        <f t="shared" si="60"/>
        <v>99200</v>
      </c>
      <c r="H3007" s="13"/>
    </row>
    <row r="3008" spans="1:8" hidden="1" x14ac:dyDescent="0.25">
      <c r="A3008" s="113">
        <v>45140</v>
      </c>
      <c r="B3008" s="21" t="s">
        <v>10471</v>
      </c>
      <c r="C3008" s="13" t="s">
        <v>164</v>
      </c>
      <c r="D3008" s="766" t="s">
        <v>10683</v>
      </c>
      <c r="E3008" s="22">
        <v>34252</v>
      </c>
      <c r="F3008" s="19"/>
      <c r="G3008" s="14">
        <f t="shared" si="60"/>
        <v>34252</v>
      </c>
      <c r="H3008" s="13"/>
    </row>
    <row r="3009" spans="1:8" hidden="1" x14ac:dyDescent="0.25">
      <c r="A3009" s="113">
        <v>45141</v>
      </c>
      <c r="B3009" s="21" t="s">
        <v>10571</v>
      </c>
      <c r="C3009" s="13" t="s">
        <v>7467</v>
      </c>
      <c r="D3009" s="766" t="s">
        <v>10685</v>
      </c>
      <c r="E3009" s="22">
        <v>752630</v>
      </c>
      <c r="F3009" s="19"/>
      <c r="G3009" s="14">
        <f t="shared" si="60"/>
        <v>752630</v>
      </c>
      <c r="H3009" s="13"/>
    </row>
    <row r="3010" spans="1:8" hidden="1" x14ac:dyDescent="0.25">
      <c r="A3010" s="113">
        <v>45141</v>
      </c>
      <c r="B3010" s="21" t="s">
        <v>10909</v>
      </c>
      <c r="C3010" s="13" t="s">
        <v>1803</v>
      </c>
      <c r="D3010" s="766" t="s">
        <v>9966</v>
      </c>
      <c r="E3010" s="22">
        <v>75050</v>
      </c>
      <c r="F3010" s="19"/>
      <c r="G3010" s="14">
        <f t="shared" si="60"/>
        <v>75050</v>
      </c>
      <c r="H3010" s="13"/>
    </row>
    <row r="3011" spans="1:8" hidden="1" x14ac:dyDescent="0.25">
      <c r="A3011" s="113">
        <v>45141</v>
      </c>
      <c r="B3011" s="21" t="s">
        <v>10232</v>
      </c>
      <c r="C3011" s="13" t="s">
        <v>8394</v>
      </c>
      <c r="D3011" s="766" t="s">
        <v>10687</v>
      </c>
      <c r="E3011" s="22">
        <v>447395</v>
      </c>
      <c r="F3011" s="19"/>
      <c r="G3011" s="14">
        <f t="shared" si="60"/>
        <v>447395</v>
      </c>
      <c r="H3011" s="13"/>
    </row>
    <row r="3012" spans="1:8" hidden="1" x14ac:dyDescent="0.25">
      <c r="A3012" s="113">
        <v>45141</v>
      </c>
      <c r="B3012" s="21" t="s">
        <v>10151</v>
      </c>
      <c r="C3012" s="13" t="s">
        <v>8394</v>
      </c>
      <c r="D3012" s="766" t="s">
        <v>10688</v>
      </c>
      <c r="E3012" s="22">
        <v>51609</v>
      </c>
      <c r="F3012" s="19"/>
      <c r="G3012" s="14">
        <f t="shared" si="60"/>
        <v>51609</v>
      </c>
      <c r="H3012" s="13"/>
    </row>
    <row r="3013" spans="1:8" hidden="1" x14ac:dyDescent="0.25">
      <c r="A3013" s="113">
        <v>45141</v>
      </c>
      <c r="B3013" s="21" t="s">
        <v>9356</v>
      </c>
      <c r="C3013" s="13" t="s">
        <v>8394</v>
      </c>
      <c r="D3013" s="766" t="s">
        <v>10689</v>
      </c>
      <c r="E3013" s="22">
        <v>24550</v>
      </c>
      <c r="F3013" s="19"/>
      <c r="G3013" s="14">
        <f t="shared" si="60"/>
        <v>24550</v>
      </c>
      <c r="H3013" s="13"/>
    </row>
    <row r="3014" spans="1:8" hidden="1" x14ac:dyDescent="0.25">
      <c r="A3014" s="113">
        <v>45141</v>
      </c>
      <c r="B3014" s="21" t="s">
        <v>10571</v>
      </c>
      <c r="C3014" s="13" t="s">
        <v>8394</v>
      </c>
      <c r="D3014" s="766" t="s">
        <v>10690</v>
      </c>
      <c r="E3014" s="22">
        <v>11574</v>
      </c>
      <c r="F3014" s="19"/>
      <c r="G3014" s="14">
        <f t="shared" si="60"/>
        <v>11574</v>
      </c>
      <c r="H3014" s="13"/>
    </row>
    <row r="3015" spans="1:8" hidden="1" x14ac:dyDescent="0.25">
      <c r="A3015" s="113">
        <v>45141</v>
      </c>
      <c r="B3015" s="983" t="s">
        <v>10379</v>
      </c>
      <c r="C3015" s="13" t="s">
        <v>8394</v>
      </c>
      <c r="D3015" s="766" t="s">
        <v>10691</v>
      </c>
      <c r="E3015" s="22">
        <v>118168</v>
      </c>
      <c r="F3015" s="19"/>
      <c r="G3015" s="14">
        <f t="shared" si="60"/>
        <v>118168</v>
      </c>
      <c r="H3015" s="13"/>
    </row>
    <row r="3016" spans="1:8" hidden="1" x14ac:dyDescent="0.25">
      <c r="A3016" s="113">
        <v>45142</v>
      </c>
      <c r="B3016" s="21" t="s">
        <v>10471</v>
      </c>
      <c r="C3016" s="13" t="s">
        <v>164</v>
      </c>
      <c r="D3016" s="766" t="s">
        <v>10684</v>
      </c>
      <c r="E3016" s="22">
        <v>14831</v>
      </c>
      <c r="F3016" s="19"/>
      <c r="G3016" s="14">
        <f t="shared" si="60"/>
        <v>14831</v>
      </c>
      <c r="H3016" s="13"/>
    </row>
    <row r="3017" spans="1:8" hidden="1" x14ac:dyDescent="0.25">
      <c r="A3017" s="113">
        <v>45142</v>
      </c>
      <c r="B3017" s="21" t="s">
        <v>9986</v>
      </c>
      <c r="C3017" s="13" t="s">
        <v>169</v>
      </c>
      <c r="D3017" s="766" t="s">
        <v>10808</v>
      </c>
      <c r="E3017" s="22">
        <v>32035</v>
      </c>
      <c r="F3017" s="19"/>
      <c r="G3017" s="14">
        <f t="shared" si="60"/>
        <v>32035</v>
      </c>
      <c r="H3017" s="13"/>
    </row>
    <row r="3018" spans="1:8" hidden="1" x14ac:dyDescent="0.25">
      <c r="A3018" s="113">
        <v>45143</v>
      </c>
      <c r="B3018" s="21" t="s">
        <v>10296</v>
      </c>
      <c r="C3018" s="13" t="s">
        <v>1803</v>
      </c>
      <c r="D3018" s="766"/>
      <c r="E3018" s="22"/>
      <c r="F3018" s="19">
        <v>16490</v>
      </c>
      <c r="G3018" s="14">
        <f t="shared" si="60"/>
        <v>-16490</v>
      </c>
      <c r="H3018" s="13" t="s">
        <v>4470</v>
      </c>
    </row>
    <row r="3019" spans="1:8" hidden="1" x14ac:dyDescent="0.25">
      <c r="A3019" s="113">
        <v>45143</v>
      </c>
      <c r="B3019" s="21" t="s">
        <v>9356</v>
      </c>
      <c r="C3019" s="13" t="s">
        <v>7467</v>
      </c>
      <c r="D3019" s="766" t="s">
        <v>10686</v>
      </c>
      <c r="E3019" s="22">
        <v>153990</v>
      </c>
      <c r="F3019" s="19"/>
      <c r="G3019" s="14">
        <f t="shared" si="60"/>
        <v>153990</v>
      </c>
      <c r="H3019" s="13"/>
    </row>
    <row r="3020" spans="1:8" hidden="1" x14ac:dyDescent="0.25">
      <c r="A3020" s="113">
        <v>45143</v>
      </c>
      <c r="B3020" s="21" t="s">
        <v>10232</v>
      </c>
      <c r="C3020" s="13" t="s">
        <v>8394</v>
      </c>
      <c r="D3020" s="766" t="s">
        <v>10692</v>
      </c>
      <c r="E3020" s="22">
        <v>119072</v>
      </c>
      <c r="F3020" s="19"/>
      <c r="G3020" s="14">
        <f t="shared" si="60"/>
        <v>119072</v>
      </c>
      <c r="H3020" s="13"/>
    </row>
    <row r="3021" spans="1:8" hidden="1" x14ac:dyDescent="0.25">
      <c r="A3021" s="113">
        <v>45143</v>
      </c>
      <c r="B3021" s="21" t="s">
        <v>10296</v>
      </c>
      <c r="C3021" s="13" t="s">
        <v>1803</v>
      </c>
      <c r="D3021" s="766"/>
      <c r="E3021" s="22"/>
      <c r="F3021" s="19">
        <v>231000</v>
      </c>
      <c r="G3021" s="14">
        <f t="shared" si="60"/>
        <v>-231000</v>
      </c>
      <c r="H3021" s="13" t="s">
        <v>10219</v>
      </c>
    </row>
    <row r="3022" spans="1:8" hidden="1" x14ac:dyDescent="0.25">
      <c r="A3022" s="113">
        <v>45147</v>
      </c>
      <c r="B3022" s="21" t="s">
        <v>10471</v>
      </c>
      <c r="C3022" s="13" t="s">
        <v>168</v>
      </c>
      <c r="D3022" s="766" t="s">
        <v>10744</v>
      </c>
      <c r="E3022" s="22">
        <v>88971</v>
      </c>
      <c r="F3022" s="19"/>
      <c r="G3022" s="14">
        <f t="shared" si="60"/>
        <v>88971</v>
      </c>
      <c r="H3022" s="13"/>
    </row>
    <row r="3023" spans="1:8" hidden="1" x14ac:dyDescent="0.25">
      <c r="A3023" s="113">
        <v>45148</v>
      </c>
      <c r="B3023" s="21" t="s">
        <v>10151</v>
      </c>
      <c r="C3023" s="13" t="s">
        <v>8394</v>
      </c>
      <c r="D3023" s="766" t="s">
        <v>10832</v>
      </c>
      <c r="E3023" s="22">
        <v>49067</v>
      </c>
      <c r="F3023" s="19"/>
      <c r="G3023" s="14">
        <f t="shared" si="60"/>
        <v>49067</v>
      </c>
      <c r="H3023" s="13"/>
    </row>
    <row r="3024" spans="1:8" hidden="1" x14ac:dyDescent="0.25">
      <c r="A3024" s="113">
        <v>45149</v>
      </c>
      <c r="B3024" s="983" t="s">
        <v>10379</v>
      </c>
      <c r="C3024" s="13" t="s">
        <v>8394</v>
      </c>
      <c r="D3024" s="766" t="s">
        <v>10833</v>
      </c>
      <c r="E3024" s="22">
        <v>70850</v>
      </c>
      <c r="F3024" s="19"/>
      <c r="G3024" s="14">
        <f t="shared" si="60"/>
        <v>70850</v>
      </c>
      <c r="H3024" s="13"/>
    </row>
    <row r="3025" spans="1:8" hidden="1" x14ac:dyDescent="0.25">
      <c r="A3025" s="113">
        <v>45149</v>
      </c>
      <c r="B3025" s="21" t="s">
        <v>10151</v>
      </c>
      <c r="C3025" s="13" t="s">
        <v>166</v>
      </c>
      <c r="D3025" s="766" t="s">
        <v>10839</v>
      </c>
      <c r="E3025" s="22">
        <v>20300</v>
      </c>
      <c r="F3025" s="19"/>
      <c r="G3025" s="14">
        <f t="shared" si="60"/>
        <v>20300</v>
      </c>
      <c r="H3025" s="54"/>
    </row>
    <row r="3026" spans="1:8" hidden="1" x14ac:dyDescent="0.25">
      <c r="A3026" s="113">
        <v>45149</v>
      </c>
      <c r="B3026" s="21" t="s">
        <v>10232</v>
      </c>
      <c r="C3026" s="13" t="s">
        <v>7467</v>
      </c>
      <c r="D3026" s="766" t="s">
        <v>10844</v>
      </c>
      <c r="E3026" s="22">
        <v>67956</v>
      </c>
      <c r="F3026" s="19"/>
      <c r="G3026" s="14">
        <f t="shared" si="60"/>
        <v>67956</v>
      </c>
      <c r="H3026" s="54"/>
    </row>
    <row r="3027" spans="1:8" hidden="1" x14ac:dyDescent="0.25">
      <c r="A3027" s="113">
        <v>45150</v>
      </c>
      <c r="B3027" s="21" t="s">
        <v>10151</v>
      </c>
      <c r="C3027" s="13" t="s">
        <v>8394</v>
      </c>
      <c r="D3027" s="766" t="s">
        <v>10834</v>
      </c>
      <c r="E3027" s="22">
        <v>30498</v>
      </c>
      <c r="F3027" s="19"/>
      <c r="G3027" s="14">
        <f t="shared" si="60"/>
        <v>30498</v>
      </c>
      <c r="H3027" s="54"/>
    </row>
    <row r="3028" spans="1:8" hidden="1" x14ac:dyDescent="0.25">
      <c r="A3028" s="113">
        <v>45150</v>
      </c>
      <c r="B3028" s="21" t="s">
        <v>10151</v>
      </c>
      <c r="C3028" s="13" t="s">
        <v>164</v>
      </c>
      <c r="D3028" s="766" t="s">
        <v>11043</v>
      </c>
      <c r="E3028" s="22">
        <v>6023</v>
      </c>
      <c r="F3028" s="19"/>
      <c r="G3028" s="14">
        <f t="shared" si="60"/>
        <v>6023</v>
      </c>
      <c r="H3028" s="54"/>
    </row>
    <row r="3029" spans="1:8" hidden="1" x14ac:dyDescent="0.25">
      <c r="A3029" s="113">
        <v>45153</v>
      </c>
      <c r="B3029" s="21" t="s">
        <v>7921</v>
      </c>
      <c r="C3029" s="13" t="s">
        <v>7467</v>
      </c>
      <c r="D3029" s="766"/>
      <c r="E3029" s="22"/>
      <c r="F3029" s="19">
        <v>665882</v>
      </c>
      <c r="G3029" s="14">
        <f t="shared" si="60"/>
        <v>-665882</v>
      </c>
      <c r="H3029" s="1172" t="s">
        <v>10752</v>
      </c>
    </row>
    <row r="3030" spans="1:8" hidden="1" x14ac:dyDescent="0.25">
      <c r="A3030" s="113">
        <v>45153</v>
      </c>
      <c r="B3030" s="21" t="s">
        <v>8876</v>
      </c>
      <c r="C3030" s="13" t="s">
        <v>7467</v>
      </c>
      <c r="D3030" s="766"/>
      <c r="E3030" s="22"/>
      <c r="F3030" s="19">
        <v>201658</v>
      </c>
      <c r="G3030" s="14">
        <f t="shared" si="60"/>
        <v>-201658</v>
      </c>
      <c r="H3030" s="1174"/>
    </row>
    <row r="3031" spans="1:8" hidden="1" x14ac:dyDescent="0.25">
      <c r="A3031" s="113">
        <v>45153</v>
      </c>
      <c r="B3031" s="21" t="s">
        <v>9661</v>
      </c>
      <c r="C3031" s="13" t="s">
        <v>7467</v>
      </c>
      <c r="D3031" s="766"/>
      <c r="E3031" s="22"/>
      <c r="F3031" s="19">
        <v>482460</v>
      </c>
      <c r="G3031" s="14">
        <f t="shared" si="60"/>
        <v>-482460</v>
      </c>
      <c r="H3031" s="1173"/>
    </row>
    <row r="3032" spans="1:8" hidden="1" x14ac:dyDescent="0.25">
      <c r="A3032" s="113">
        <v>45153</v>
      </c>
      <c r="B3032" s="21" t="s">
        <v>8657</v>
      </c>
      <c r="C3032" s="13" t="s">
        <v>5681</v>
      </c>
      <c r="D3032" s="766"/>
      <c r="E3032" s="22"/>
      <c r="F3032" s="110">
        <v>200000</v>
      </c>
      <c r="G3032" s="14">
        <f t="shared" si="60"/>
        <v>-200000</v>
      </c>
      <c r="H3032" s="13" t="s">
        <v>10753</v>
      </c>
    </row>
    <row r="3033" spans="1:8" hidden="1" x14ac:dyDescent="0.25">
      <c r="A3033" s="113">
        <v>45154</v>
      </c>
      <c r="B3033" s="21" t="s">
        <v>8868</v>
      </c>
      <c r="C3033" s="13" t="s">
        <v>8394</v>
      </c>
      <c r="D3033" s="766"/>
      <c r="E3033" s="783"/>
      <c r="F3033" s="785">
        <v>72078</v>
      </c>
      <c r="G3033" s="784">
        <f t="shared" si="60"/>
        <v>-72078</v>
      </c>
      <c r="H3033" s="1160" t="s">
        <v>10848</v>
      </c>
    </row>
    <row r="3034" spans="1:8" hidden="1" x14ac:dyDescent="0.25">
      <c r="A3034" s="113">
        <v>45154</v>
      </c>
      <c r="B3034" s="21" t="s">
        <v>9356</v>
      </c>
      <c r="C3034" s="13" t="s">
        <v>8394</v>
      </c>
      <c r="D3034" s="766"/>
      <c r="E3034" s="783"/>
      <c r="F3034" s="142">
        <v>150000</v>
      </c>
      <c r="G3034" s="784">
        <f t="shared" ref="G3034:G3171" si="62">E3034-F3034</f>
        <v>-150000</v>
      </c>
      <c r="H3034" s="1161"/>
    </row>
    <row r="3035" spans="1:8" hidden="1" x14ac:dyDescent="0.25">
      <c r="A3035" s="113">
        <v>45154</v>
      </c>
      <c r="B3035" s="21" t="s">
        <v>9769</v>
      </c>
      <c r="C3035" s="13" t="s">
        <v>8394</v>
      </c>
      <c r="D3035" s="766"/>
      <c r="E3035" s="783"/>
      <c r="F3035" s="142">
        <v>372320</v>
      </c>
      <c r="G3035" s="784">
        <f t="shared" si="62"/>
        <v>-372320</v>
      </c>
      <c r="H3035" s="1161"/>
    </row>
    <row r="3036" spans="1:8" hidden="1" x14ac:dyDescent="0.25">
      <c r="A3036" s="113">
        <v>45154</v>
      </c>
      <c r="B3036" s="21" t="s">
        <v>10151</v>
      </c>
      <c r="C3036" s="13" t="s">
        <v>8394</v>
      </c>
      <c r="D3036" s="766"/>
      <c r="E3036" s="783"/>
      <c r="F3036" s="142">
        <v>300000</v>
      </c>
      <c r="G3036" s="784">
        <f t="shared" si="62"/>
        <v>-300000</v>
      </c>
      <c r="H3036" s="1161"/>
    </row>
    <row r="3037" spans="1:8" hidden="1" x14ac:dyDescent="0.25">
      <c r="A3037" s="113">
        <v>45154</v>
      </c>
      <c r="B3037" s="983" t="s">
        <v>10379</v>
      </c>
      <c r="C3037" s="13" t="s">
        <v>8394</v>
      </c>
      <c r="D3037" s="766"/>
      <c r="E3037" s="783"/>
      <c r="F3037" s="142">
        <v>100000</v>
      </c>
      <c r="G3037" s="784">
        <f t="shared" si="62"/>
        <v>-100000</v>
      </c>
      <c r="H3037" s="1161"/>
    </row>
    <row r="3038" spans="1:8" hidden="1" x14ac:dyDescent="0.25">
      <c r="A3038" s="266">
        <v>45154</v>
      </c>
      <c r="B3038" s="978" t="s">
        <v>10232</v>
      </c>
      <c r="C3038" s="54" t="s">
        <v>8394</v>
      </c>
      <c r="D3038" s="777"/>
      <c r="E3038" s="955"/>
      <c r="F3038" s="147">
        <v>5602</v>
      </c>
      <c r="G3038" s="979">
        <f t="shared" si="62"/>
        <v>-5602</v>
      </c>
      <c r="H3038" s="1162"/>
    </row>
    <row r="3039" spans="1:8" ht="23.25" hidden="1" x14ac:dyDescent="0.25">
      <c r="A3039" s="113">
        <v>45154</v>
      </c>
      <c r="B3039" s="21" t="s">
        <v>10296</v>
      </c>
      <c r="C3039" s="13" t="s">
        <v>169</v>
      </c>
      <c r="D3039" s="766" t="s">
        <v>10809</v>
      </c>
      <c r="E3039" s="22">
        <v>117640</v>
      </c>
      <c r="F3039" s="19"/>
      <c r="G3039" s="14">
        <f t="shared" ref="G3039:G3040" si="63">E3039-F3039</f>
        <v>117640</v>
      </c>
      <c r="H3039" s="304"/>
    </row>
    <row r="3040" spans="1:8" ht="23.25" hidden="1" x14ac:dyDescent="0.25">
      <c r="A3040" s="113">
        <v>45154</v>
      </c>
      <c r="B3040" s="21" t="s">
        <v>10296</v>
      </c>
      <c r="C3040" s="13" t="s">
        <v>169</v>
      </c>
      <c r="D3040" s="766" t="s">
        <v>10810</v>
      </c>
      <c r="E3040" s="22">
        <v>12252</v>
      </c>
      <c r="F3040" s="19"/>
      <c r="G3040" s="14">
        <f t="shared" si="63"/>
        <v>12252</v>
      </c>
      <c r="H3040" s="304"/>
    </row>
    <row r="3041" spans="1:8" ht="23.25" hidden="1" x14ac:dyDescent="0.25">
      <c r="A3041" s="113">
        <v>45154</v>
      </c>
      <c r="B3041" s="21" t="s">
        <v>10471</v>
      </c>
      <c r="C3041" s="13" t="s">
        <v>166</v>
      </c>
      <c r="D3041" s="766" t="s">
        <v>10805</v>
      </c>
      <c r="E3041" s="22">
        <v>7000</v>
      </c>
      <c r="F3041" s="19"/>
      <c r="G3041" s="14">
        <f t="shared" si="62"/>
        <v>7000</v>
      </c>
      <c r="H3041" s="304"/>
    </row>
    <row r="3042" spans="1:8" ht="23.25" hidden="1" x14ac:dyDescent="0.25">
      <c r="A3042" s="113">
        <v>45154</v>
      </c>
      <c r="B3042" s="21" t="s">
        <v>10296</v>
      </c>
      <c r="C3042" s="13" t="s">
        <v>164</v>
      </c>
      <c r="D3042" s="766" t="s">
        <v>10840</v>
      </c>
      <c r="E3042" s="22">
        <v>6055</v>
      </c>
      <c r="F3042" s="19"/>
      <c r="G3042" s="14">
        <f t="shared" si="62"/>
        <v>6055</v>
      </c>
      <c r="H3042" s="980"/>
    </row>
    <row r="3043" spans="1:8" ht="23.25" hidden="1" x14ac:dyDescent="0.25">
      <c r="A3043" s="113">
        <v>45154</v>
      </c>
      <c r="B3043" s="21" t="s">
        <v>9967</v>
      </c>
      <c r="C3043" s="13" t="s">
        <v>164</v>
      </c>
      <c r="D3043" s="766" t="s">
        <v>10841</v>
      </c>
      <c r="E3043" s="22">
        <v>1260</v>
      </c>
      <c r="F3043" s="19"/>
      <c r="G3043" s="14">
        <f t="shared" si="62"/>
        <v>1260</v>
      </c>
      <c r="H3043" s="980"/>
    </row>
    <row r="3044" spans="1:8" ht="15.75" hidden="1" customHeight="1" x14ac:dyDescent="0.25">
      <c r="A3044" s="113">
        <v>45156</v>
      </c>
      <c r="B3044" s="21" t="s">
        <v>10151</v>
      </c>
      <c r="C3044" s="13" t="s">
        <v>166</v>
      </c>
      <c r="D3044" s="1188" t="s">
        <v>10806</v>
      </c>
      <c r="E3044" s="22">
        <v>20300</v>
      </c>
      <c r="F3044" s="19"/>
      <c r="G3044" s="14">
        <f t="shared" si="62"/>
        <v>20300</v>
      </c>
      <c r="H3044" s="1189" t="s">
        <v>9326</v>
      </c>
    </row>
    <row r="3045" spans="1:8" ht="15.75" hidden="1" customHeight="1" x14ac:dyDescent="0.25">
      <c r="A3045" s="113">
        <v>45156</v>
      </c>
      <c r="B3045" s="983" t="s">
        <v>10379</v>
      </c>
      <c r="C3045" s="13" t="s">
        <v>166</v>
      </c>
      <c r="D3045" s="1188"/>
      <c r="E3045" s="22">
        <v>45000</v>
      </c>
      <c r="F3045" s="19"/>
      <c r="G3045" s="14">
        <f t="shared" si="62"/>
        <v>45000</v>
      </c>
      <c r="H3045" s="1190"/>
    </row>
    <row r="3046" spans="1:8" hidden="1" x14ac:dyDescent="0.25">
      <c r="A3046" s="113">
        <v>45156</v>
      </c>
      <c r="B3046" s="21" t="s">
        <v>8657</v>
      </c>
      <c r="C3046" s="13" t="s">
        <v>166</v>
      </c>
      <c r="D3046" s="766"/>
      <c r="E3046" s="22"/>
      <c r="F3046" s="19">
        <v>64845</v>
      </c>
      <c r="G3046" s="14">
        <f t="shared" si="62"/>
        <v>-64845</v>
      </c>
      <c r="H3046" s="1194" t="s">
        <v>10843</v>
      </c>
    </row>
    <row r="3047" spans="1:8" hidden="1" x14ac:dyDescent="0.25">
      <c r="A3047" s="113">
        <v>45156</v>
      </c>
      <c r="B3047" s="21" t="s">
        <v>8868</v>
      </c>
      <c r="C3047" s="13" t="s">
        <v>166</v>
      </c>
      <c r="D3047" s="766"/>
      <c r="E3047" s="22"/>
      <c r="F3047" s="19">
        <v>22500</v>
      </c>
      <c r="G3047" s="14">
        <f t="shared" si="62"/>
        <v>-22500</v>
      </c>
      <c r="H3047" s="1175"/>
    </row>
    <row r="3048" spans="1:8" hidden="1" x14ac:dyDescent="0.25">
      <c r="A3048" s="113">
        <v>45156</v>
      </c>
      <c r="B3048" s="21" t="s">
        <v>10151</v>
      </c>
      <c r="C3048" s="13" t="s">
        <v>166</v>
      </c>
      <c r="D3048" s="766"/>
      <c r="E3048" s="22"/>
      <c r="F3048" s="19">
        <v>19260</v>
      </c>
      <c r="G3048" s="14">
        <f t="shared" si="62"/>
        <v>-19260</v>
      </c>
      <c r="H3048" s="1175"/>
    </row>
    <row r="3049" spans="1:8" hidden="1" x14ac:dyDescent="0.25">
      <c r="A3049" s="113">
        <v>45156</v>
      </c>
      <c r="B3049" s="21" t="s">
        <v>10471</v>
      </c>
      <c r="C3049" s="13" t="s">
        <v>166</v>
      </c>
      <c r="D3049" s="766"/>
      <c r="E3049" s="22"/>
      <c r="F3049" s="19">
        <v>34640</v>
      </c>
      <c r="G3049" s="14">
        <f t="shared" si="62"/>
        <v>-34640</v>
      </c>
      <c r="H3049" s="1175"/>
    </row>
    <row r="3050" spans="1:8" hidden="1" x14ac:dyDescent="0.25">
      <c r="A3050" s="113">
        <v>45156</v>
      </c>
      <c r="B3050" s="983" t="s">
        <v>10379</v>
      </c>
      <c r="C3050" s="13" t="s">
        <v>166</v>
      </c>
      <c r="D3050" s="766"/>
      <c r="E3050" s="22"/>
      <c r="F3050" s="19">
        <v>58755</v>
      </c>
      <c r="G3050" s="14">
        <f t="shared" si="62"/>
        <v>-58755</v>
      </c>
      <c r="H3050" s="1176"/>
    </row>
    <row r="3051" spans="1:8" hidden="1" x14ac:dyDescent="0.25">
      <c r="A3051" s="113">
        <v>45156</v>
      </c>
      <c r="B3051" s="21" t="s">
        <v>9967</v>
      </c>
      <c r="C3051" s="13" t="s">
        <v>168</v>
      </c>
      <c r="D3051" s="766" t="s">
        <v>10851</v>
      </c>
      <c r="E3051" s="22">
        <v>16864</v>
      </c>
      <c r="F3051" s="19"/>
      <c r="G3051" s="14">
        <f t="shared" si="62"/>
        <v>16864</v>
      </c>
      <c r="H3051" s="981"/>
    </row>
    <row r="3052" spans="1:8" hidden="1" x14ac:dyDescent="0.25">
      <c r="A3052" s="113">
        <v>45156</v>
      </c>
      <c r="B3052" s="21" t="s">
        <v>7807</v>
      </c>
      <c r="C3052" s="13" t="s">
        <v>168</v>
      </c>
      <c r="D3052" s="766" t="s">
        <v>10850</v>
      </c>
      <c r="E3052" s="22">
        <v>10980</v>
      </c>
      <c r="F3052" s="19"/>
      <c r="G3052" s="14">
        <f t="shared" si="62"/>
        <v>10980</v>
      </c>
      <c r="H3052" s="981"/>
    </row>
    <row r="3053" spans="1:8" hidden="1" x14ac:dyDescent="0.25">
      <c r="A3053" s="113">
        <v>45157</v>
      </c>
      <c r="B3053" s="21" t="s">
        <v>9409</v>
      </c>
      <c r="C3053" s="13" t="s">
        <v>164</v>
      </c>
      <c r="D3053" s="766" t="s">
        <v>10842</v>
      </c>
      <c r="E3053" s="22">
        <v>4370</v>
      </c>
      <c r="F3053" s="19"/>
      <c r="G3053" s="14">
        <f t="shared" si="62"/>
        <v>4370</v>
      </c>
      <c r="H3053" s="982"/>
    </row>
    <row r="3054" spans="1:8" hidden="1" x14ac:dyDescent="0.25">
      <c r="A3054" s="113">
        <v>45159</v>
      </c>
      <c r="B3054" s="21" t="s">
        <v>10151</v>
      </c>
      <c r="C3054" s="13" t="s">
        <v>8394</v>
      </c>
      <c r="D3054" s="766" t="s">
        <v>10835</v>
      </c>
      <c r="E3054" s="22">
        <v>25073</v>
      </c>
      <c r="F3054" s="19"/>
      <c r="G3054" s="14">
        <f t="shared" si="62"/>
        <v>25073</v>
      </c>
      <c r="H3054" s="13"/>
    </row>
    <row r="3055" spans="1:8" hidden="1" x14ac:dyDescent="0.25">
      <c r="A3055" s="113">
        <v>45159</v>
      </c>
      <c r="B3055" s="983" t="s">
        <v>10379</v>
      </c>
      <c r="C3055" s="13" t="s">
        <v>8394</v>
      </c>
      <c r="D3055" s="766" t="s">
        <v>10836</v>
      </c>
      <c r="E3055" s="22">
        <v>246912</v>
      </c>
      <c r="F3055" s="19"/>
      <c r="G3055" s="14">
        <f t="shared" si="62"/>
        <v>246912</v>
      </c>
      <c r="H3055" s="13"/>
    </row>
    <row r="3056" spans="1:8" hidden="1" x14ac:dyDescent="0.25">
      <c r="A3056" s="113">
        <v>45159</v>
      </c>
      <c r="B3056" s="21" t="s">
        <v>10296</v>
      </c>
      <c r="C3056" s="13" t="s">
        <v>8394</v>
      </c>
      <c r="D3056" s="766" t="s">
        <v>10837</v>
      </c>
      <c r="E3056" s="22">
        <v>37586</v>
      </c>
      <c r="F3056" s="19"/>
      <c r="G3056" s="14">
        <f t="shared" si="62"/>
        <v>37586</v>
      </c>
      <c r="H3056" s="13"/>
    </row>
    <row r="3057" spans="1:8" hidden="1" x14ac:dyDescent="0.25">
      <c r="A3057" s="113">
        <v>45159</v>
      </c>
      <c r="B3057" s="21" t="s">
        <v>10232</v>
      </c>
      <c r="C3057" s="54" t="s">
        <v>8394</v>
      </c>
      <c r="D3057" s="766" t="s">
        <v>10838</v>
      </c>
      <c r="E3057" s="22">
        <v>197733</v>
      </c>
      <c r="F3057" s="110"/>
      <c r="G3057" s="14">
        <f t="shared" si="62"/>
        <v>197733</v>
      </c>
      <c r="H3057" s="13"/>
    </row>
    <row r="3058" spans="1:8" hidden="1" x14ac:dyDescent="0.25">
      <c r="A3058" s="113">
        <v>45159</v>
      </c>
      <c r="B3058" s="983" t="s">
        <v>10379</v>
      </c>
      <c r="C3058" s="13" t="s">
        <v>166</v>
      </c>
      <c r="D3058" s="984" t="s">
        <v>10937</v>
      </c>
      <c r="E3058" s="783">
        <v>28250</v>
      </c>
      <c r="F3058" s="214"/>
      <c r="G3058" s="784">
        <f t="shared" si="62"/>
        <v>28250</v>
      </c>
      <c r="H3058" s="54"/>
    </row>
    <row r="3059" spans="1:8" hidden="1" x14ac:dyDescent="0.25">
      <c r="A3059" s="113">
        <v>45160</v>
      </c>
      <c r="B3059" s="983" t="s">
        <v>10379</v>
      </c>
      <c r="C3059" s="7" t="s">
        <v>164</v>
      </c>
      <c r="D3059" s="984" t="s">
        <v>11044</v>
      </c>
      <c r="E3059" s="783">
        <v>7210</v>
      </c>
      <c r="F3059" s="214"/>
      <c r="G3059" s="784">
        <f t="shared" si="62"/>
        <v>7210</v>
      </c>
      <c r="H3059" s="54"/>
    </row>
    <row r="3060" spans="1:8" hidden="1" x14ac:dyDescent="0.25">
      <c r="A3060" s="113">
        <v>45161</v>
      </c>
      <c r="B3060" s="983" t="s">
        <v>10576</v>
      </c>
      <c r="C3060" s="7" t="s">
        <v>180</v>
      </c>
      <c r="D3060" s="984" t="s">
        <v>10927</v>
      </c>
      <c r="E3060" s="783">
        <v>268800</v>
      </c>
      <c r="F3060" s="214"/>
      <c r="G3060" s="784">
        <f t="shared" si="62"/>
        <v>268800</v>
      </c>
      <c r="H3060" s="54"/>
    </row>
    <row r="3061" spans="1:8" hidden="1" x14ac:dyDescent="0.25">
      <c r="A3061" s="113">
        <v>45161</v>
      </c>
      <c r="B3061" s="983" t="s">
        <v>10576</v>
      </c>
      <c r="C3061" s="7" t="s">
        <v>180</v>
      </c>
      <c r="D3061" s="984" t="s">
        <v>10928</v>
      </c>
      <c r="E3061" s="783">
        <v>1415820</v>
      </c>
      <c r="F3061" s="214"/>
      <c r="G3061" s="784">
        <f t="shared" si="62"/>
        <v>1415820</v>
      </c>
      <c r="H3061" s="54"/>
    </row>
    <row r="3062" spans="1:8" hidden="1" x14ac:dyDescent="0.25">
      <c r="A3062" s="113">
        <v>45161</v>
      </c>
      <c r="B3062" s="983" t="s">
        <v>10576</v>
      </c>
      <c r="C3062" s="7" t="s">
        <v>168</v>
      </c>
      <c r="D3062" s="984" t="s">
        <v>10929</v>
      </c>
      <c r="E3062" s="783">
        <v>104470</v>
      </c>
      <c r="F3062" s="214"/>
      <c r="G3062" s="784">
        <f t="shared" si="62"/>
        <v>104470</v>
      </c>
      <c r="H3062" s="54"/>
    </row>
    <row r="3063" spans="1:8" hidden="1" x14ac:dyDescent="0.25">
      <c r="A3063" s="113">
        <v>45161</v>
      </c>
      <c r="B3063" s="983" t="s">
        <v>10379</v>
      </c>
      <c r="C3063" s="7" t="s">
        <v>168</v>
      </c>
      <c r="D3063" s="984" t="s">
        <v>10930</v>
      </c>
      <c r="E3063" s="783">
        <v>14520</v>
      </c>
      <c r="F3063" s="214"/>
      <c r="G3063" s="784">
        <f t="shared" si="62"/>
        <v>14520</v>
      </c>
      <c r="H3063" s="54"/>
    </row>
    <row r="3064" spans="1:8" hidden="1" x14ac:dyDescent="0.25">
      <c r="A3064" s="113">
        <v>45161</v>
      </c>
      <c r="B3064" s="983" t="s">
        <v>10571</v>
      </c>
      <c r="C3064" s="7" t="s">
        <v>168</v>
      </c>
      <c r="D3064" s="984" t="s">
        <v>10931</v>
      </c>
      <c r="E3064" s="783">
        <v>22800</v>
      </c>
      <c r="F3064" s="214"/>
      <c r="G3064" s="784">
        <f t="shared" si="62"/>
        <v>22800</v>
      </c>
      <c r="H3064" s="54"/>
    </row>
    <row r="3065" spans="1:8" hidden="1" x14ac:dyDescent="0.25">
      <c r="A3065" s="113">
        <v>45161</v>
      </c>
      <c r="B3065" s="983" t="s">
        <v>9507</v>
      </c>
      <c r="C3065" s="985" t="s">
        <v>8394</v>
      </c>
      <c r="D3065" s="984"/>
      <c r="E3065" s="783"/>
      <c r="F3065" s="785">
        <v>28019</v>
      </c>
      <c r="G3065" s="784">
        <f t="shared" si="62"/>
        <v>-28019</v>
      </c>
      <c r="H3065" s="1160" t="s">
        <v>10848</v>
      </c>
    </row>
    <row r="3066" spans="1:8" hidden="1" x14ac:dyDescent="0.25">
      <c r="A3066" s="113">
        <v>45161</v>
      </c>
      <c r="B3066" s="983" t="s">
        <v>10296</v>
      </c>
      <c r="C3066" s="140" t="s">
        <v>8394</v>
      </c>
      <c r="D3066" s="984"/>
      <c r="E3066" s="783"/>
      <c r="F3066" s="142">
        <v>112135</v>
      </c>
      <c r="G3066" s="784">
        <f t="shared" si="62"/>
        <v>-112135</v>
      </c>
      <c r="H3066" s="1161"/>
    </row>
    <row r="3067" spans="1:8" hidden="1" x14ac:dyDescent="0.25">
      <c r="A3067" s="113">
        <v>45161</v>
      </c>
      <c r="B3067" s="21" t="s">
        <v>9356</v>
      </c>
      <c r="C3067" s="140" t="s">
        <v>8394</v>
      </c>
      <c r="D3067" s="984"/>
      <c r="E3067" s="783"/>
      <c r="F3067" s="142">
        <v>22065</v>
      </c>
      <c r="G3067" s="784">
        <f t="shared" si="62"/>
        <v>-22065</v>
      </c>
      <c r="H3067" s="1161"/>
    </row>
    <row r="3068" spans="1:8" hidden="1" x14ac:dyDescent="0.25">
      <c r="A3068" s="113">
        <v>45161</v>
      </c>
      <c r="B3068" s="983" t="s">
        <v>10151</v>
      </c>
      <c r="C3068" s="140" t="s">
        <v>8394</v>
      </c>
      <c r="D3068" s="984"/>
      <c r="E3068" s="783"/>
      <c r="F3068" s="142">
        <v>300000</v>
      </c>
      <c r="G3068" s="784">
        <f t="shared" si="62"/>
        <v>-300000</v>
      </c>
      <c r="H3068" s="1161"/>
    </row>
    <row r="3069" spans="1:8" hidden="1" x14ac:dyDescent="0.25">
      <c r="A3069" s="113">
        <v>45161</v>
      </c>
      <c r="B3069" s="983" t="s">
        <v>10379</v>
      </c>
      <c r="C3069" s="140" t="s">
        <v>8394</v>
      </c>
      <c r="D3069" s="984"/>
      <c r="E3069" s="783"/>
      <c r="F3069" s="142">
        <v>200000</v>
      </c>
      <c r="G3069" s="784">
        <f t="shared" si="62"/>
        <v>-200000</v>
      </c>
      <c r="H3069" s="1161"/>
    </row>
    <row r="3070" spans="1:8" ht="16.5" hidden="1" thickBot="1" x14ac:dyDescent="0.3">
      <c r="A3070" s="113">
        <v>45161</v>
      </c>
      <c r="B3070" s="983" t="s">
        <v>10232</v>
      </c>
      <c r="C3070" s="986" t="s">
        <v>8394</v>
      </c>
      <c r="D3070" s="984"/>
      <c r="E3070" s="783"/>
      <c r="F3070" s="786">
        <v>337781</v>
      </c>
      <c r="G3070" s="784">
        <f t="shared" si="62"/>
        <v>-337781</v>
      </c>
      <c r="H3070" s="1162"/>
    </row>
    <row r="3071" spans="1:8" ht="17.25" hidden="1" customHeight="1" x14ac:dyDescent="0.25">
      <c r="A3071" s="113">
        <v>45161</v>
      </c>
      <c r="B3071" s="983" t="s">
        <v>10571</v>
      </c>
      <c r="C3071" s="7" t="s">
        <v>7467</v>
      </c>
      <c r="D3071" s="984" t="s">
        <v>10943</v>
      </c>
      <c r="E3071" s="783">
        <v>334758</v>
      </c>
      <c r="F3071" s="214"/>
      <c r="G3071" s="784">
        <f t="shared" si="62"/>
        <v>334758</v>
      </c>
      <c r="H3071" s="304"/>
    </row>
    <row r="3072" spans="1:8" ht="17.25" hidden="1" customHeight="1" x14ac:dyDescent="0.25">
      <c r="A3072" s="113">
        <v>45162</v>
      </c>
      <c r="B3072" s="983" t="s">
        <v>10296</v>
      </c>
      <c r="C3072" s="7" t="s">
        <v>7467</v>
      </c>
      <c r="D3072" s="984" t="s">
        <v>10944</v>
      </c>
      <c r="E3072" s="783">
        <v>82636</v>
      </c>
      <c r="F3072" s="214"/>
      <c r="G3072" s="784">
        <f t="shared" si="62"/>
        <v>82636</v>
      </c>
      <c r="H3072" s="304"/>
    </row>
    <row r="3073" spans="1:8" ht="17.25" hidden="1" customHeight="1" x14ac:dyDescent="0.25">
      <c r="A3073" s="113">
        <v>45162</v>
      </c>
      <c r="B3073" s="983" t="s">
        <v>10379</v>
      </c>
      <c r="C3073" s="13" t="s">
        <v>166</v>
      </c>
      <c r="D3073" s="984" t="s">
        <v>11198</v>
      </c>
      <c r="E3073" s="783">
        <v>3350</v>
      </c>
      <c r="F3073" s="214"/>
      <c r="G3073" s="784">
        <f t="shared" si="62"/>
        <v>3350</v>
      </c>
      <c r="H3073" s="304"/>
    </row>
    <row r="3074" spans="1:8" ht="17.25" hidden="1" customHeight="1" x14ac:dyDescent="0.25">
      <c r="A3074" s="113">
        <v>45162</v>
      </c>
      <c r="B3074" s="983" t="s">
        <v>10571</v>
      </c>
      <c r="C3074" s="13" t="s">
        <v>166</v>
      </c>
      <c r="D3074" s="984" t="s">
        <v>11790</v>
      </c>
      <c r="E3074" s="783">
        <v>45000</v>
      </c>
      <c r="F3074" s="214"/>
      <c r="G3074" s="784">
        <f t="shared" si="62"/>
        <v>45000</v>
      </c>
      <c r="H3074" s="304"/>
    </row>
    <row r="3075" spans="1:8" ht="17.25" hidden="1" customHeight="1" x14ac:dyDescent="0.25">
      <c r="A3075" s="113">
        <v>45163</v>
      </c>
      <c r="B3075" s="983" t="s">
        <v>10379</v>
      </c>
      <c r="C3075" s="7" t="s">
        <v>164</v>
      </c>
      <c r="D3075" s="984" t="s">
        <v>11045</v>
      </c>
      <c r="E3075" s="783">
        <v>7714</v>
      </c>
      <c r="F3075" s="214"/>
      <c r="G3075" s="784">
        <f t="shared" si="62"/>
        <v>7714</v>
      </c>
      <c r="H3075" s="304"/>
    </row>
    <row r="3076" spans="1:8" hidden="1" x14ac:dyDescent="0.25">
      <c r="A3076" s="113">
        <v>45163</v>
      </c>
      <c r="B3076" s="21" t="s">
        <v>10471</v>
      </c>
      <c r="C3076" s="13" t="s">
        <v>166</v>
      </c>
      <c r="D3076" s="766" t="s">
        <v>10852</v>
      </c>
      <c r="E3076" s="22">
        <v>12500</v>
      </c>
      <c r="F3076" s="111"/>
      <c r="G3076" s="784">
        <f t="shared" si="62"/>
        <v>12500</v>
      </c>
      <c r="H3076" s="13"/>
    </row>
    <row r="3077" spans="1:8" hidden="1" x14ac:dyDescent="0.25">
      <c r="A3077" s="113">
        <v>45163</v>
      </c>
      <c r="B3077" s="21" t="s">
        <v>10571</v>
      </c>
      <c r="C3077" s="55" t="s">
        <v>168</v>
      </c>
      <c r="D3077" s="766" t="s">
        <v>10932</v>
      </c>
      <c r="E3077" s="783">
        <v>13500</v>
      </c>
      <c r="F3077" s="214"/>
      <c r="G3077" s="784">
        <f t="shared" si="62"/>
        <v>13500</v>
      </c>
      <c r="H3077" s="54"/>
    </row>
    <row r="3078" spans="1:8" hidden="1" x14ac:dyDescent="0.25">
      <c r="A3078" s="113">
        <v>45163</v>
      </c>
      <c r="B3078" s="21" t="s">
        <v>9356</v>
      </c>
      <c r="C3078" s="55" t="s">
        <v>2196</v>
      </c>
      <c r="D3078" s="766" t="s">
        <v>10941</v>
      </c>
      <c r="E3078" s="783">
        <v>105000</v>
      </c>
      <c r="F3078" s="214"/>
      <c r="G3078" s="784">
        <f t="shared" si="62"/>
        <v>105000</v>
      </c>
      <c r="H3078" s="54" t="s">
        <v>10942</v>
      </c>
    </row>
    <row r="3079" spans="1:8" hidden="1" x14ac:dyDescent="0.25">
      <c r="A3079" s="113">
        <v>45164</v>
      </c>
      <c r="B3079" s="21" t="s">
        <v>9356</v>
      </c>
      <c r="C3079" s="13" t="s">
        <v>169</v>
      </c>
      <c r="D3079" s="766"/>
      <c r="E3079" s="783"/>
      <c r="F3079" s="785">
        <v>200204</v>
      </c>
      <c r="G3079" s="784">
        <f t="shared" si="62"/>
        <v>-200204</v>
      </c>
      <c r="H3079" s="1191" t="s">
        <v>10856</v>
      </c>
    </row>
    <row r="3080" spans="1:8" hidden="1" x14ac:dyDescent="0.25">
      <c r="A3080" s="113">
        <v>45164</v>
      </c>
      <c r="B3080" s="21" t="s">
        <v>9967</v>
      </c>
      <c r="C3080" s="13" t="s">
        <v>169</v>
      </c>
      <c r="D3080" s="766"/>
      <c r="E3080" s="783"/>
      <c r="F3080" s="142">
        <v>23382</v>
      </c>
      <c r="G3080" s="784">
        <f t="shared" si="62"/>
        <v>-23382</v>
      </c>
      <c r="H3080" s="1192"/>
    </row>
    <row r="3081" spans="1:8" hidden="1" x14ac:dyDescent="0.25">
      <c r="A3081" s="113">
        <v>45164</v>
      </c>
      <c r="B3081" s="21" t="s">
        <v>9986</v>
      </c>
      <c r="C3081" s="13" t="s">
        <v>169</v>
      </c>
      <c r="D3081" s="766"/>
      <c r="E3081" s="783"/>
      <c r="F3081" s="142">
        <v>37222</v>
      </c>
      <c r="G3081" s="784">
        <f t="shared" si="62"/>
        <v>-37222</v>
      </c>
      <c r="H3081" s="1192"/>
    </row>
    <row r="3082" spans="1:8" hidden="1" x14ac:dyDescent="0.25">
      <c r="A3082" s="113">
        <v>45164</v>
      </c>
      <c r="B3082" s="21" t="s">
        <v>10296</v>
      </c>
      <c r="C3082" s="13" t="s">
        <v>169</v>
      </c>
      <c r="D3082" s="766"/>
      <c r="E3082" s="783"/>
      <c r="F3082" s="142">
        <v>129892</v>
      </c>
      <c r="G3082" s="784">
        <f t="shared" si="62"/>
        <v>-129892</v>
      </c>
      <c r="H3082" s="1192"/>
    </row>
    <row r="3083" spans="1:8" ht="16.5" hidden="1" thickBot="1" x14ac:dyDescent="0.3">
      <c r="A3083" s="113">
        <v>45164</v>
      </c>
      <c r="B3083" s="21" t="s">
        <v>10571</v>
      </c>
      <c r="C3083" s="13" t="s">
        <v>169</v>
      </c>
      <c r="D3083" s="766"/>
      <c r="E3083" s="783"/>
      <c r="F3083" s="786">
        <v>7300</v>
      </c>
      <c r="G3083" s="784">
        <f t="shared" si="62"/>
        <v>-7300</v>
      </c>
      <c r="H3083" s="1193"/>
    </row>
    <row r="3084" spans="1:8" hidden="1" x14ac:dyDescent="0.25">
      <c r="A3084" s="113">
        <v>45164</v>
      </c>
      <c r="B3084" s="21" t="s">
        <v>10571</v>
      </c>
      <c r="C3084" s="13" t="s">
        <v>169</v>
      </c>
      <c r="D3084" s="766"/>
      <c r="E3084" s="22"/>
      <c r="F3084" s="111">
        <v>280</v>
      </c>
      <c r="G3084" s="14">
        <f t="shared" si="62"/>
        <v>-280</v>
      </c>
      <c r="H3084" s="13" t="s">
        <v>4977</v>
      </c>
    </row>
    <row r="3085" spans="1:8" hidden="1" x14ac:dyDescent="0.25">
      <c r="A3085" s="113">
        <v>45164</v>
      </c>
      <c r="B3085" s="21" t="s">
        <v>9967</v>
      </c>
      <c r="C3085" s="13" t="s">
        <v>1803</v>
      </c>
      <c r="D3085" s="766"/>
      <c r="E3085" s="783"/>
      <c r="F3085" s="785">
        <v>73080</v>
      </c>
      <c r="G3085" s="784">
        <f t="shared" si="62"/>
        <v>-73080</v>
      </c>
      <c r="H3085" s="1168" t="s">
        <v>10876</v>
      </c>
    </row>
    <row r="3086" spans="1:8" hidden="1" x14ac:dyDescent="0.25">
      <c r="A3086" s="113">
        <v>45164</v>
      </c>
      <c r="B3086" s="21" t="s">
        <v>10296</v>
      </c>
      <c r="C3086" s="13" t="s">
        <v>1803</v>
      </c>
      <c r="D3086" s="766"/>
      <c r="E3086" s="783"/>
      <c r="F3086" s="142">
        <v>4870</v>
      </c>
      <c r="G3086" s="784">
        <f t="shared" si="62"/>
        <v>-4870</v>
      </c>
      <c r="H3086" s="1169"/>
    </row>
    <row r="3087" spans="1:8" ht="16.5" hidden="1" thickBot="1" x14ac:dyDescent="0.3">
      <c r="A3087" s="113">
        <v>45164</v>
      </c>
      <c r="B3087" s="21" t="s">
        <v>10909</v>
      </c>
      <c r="C3087" s="13" t="s">
        <v>1803</v>
      </c>
      <c r="D3087" s="766"/>
      <c r="E3087" s="955"/>
      <c r="F3087" s="786">
        <v>75050</v>
      </c>
      <c r="G3087" s="979">
        <f t="shared" si="62"/>
        <v>-75050</v>
      </c>
      <c r="H3087" s="1170"/>
    </row>
    <row r="3088" spans="1:8" ht="21" hidden="1" x14ac:dyDescent="0.25">
      <c r="A3088" s="113">
        <v>45164</v>
      </c>
      <c r="B3088" s="21" t="s">
        <v>10571</v>
      </c>
      <c r="C3088" s="13" t="s">
        <v>169</v>
      </c>
      <c r="D3088" s="766" t="s">
        <v>10946</v>
      </c>
      <c r="E3088" s="955">
        <v>178080</v>
      </c>
      <c r="F3088" s="19"/>
      <c r="G3088" s="979">
        <f t="shared" si="62"/>
        <v>178080</v>
      </c>
      <c r="H3088" s="1046"/>
    </row>
    <row r="3089" spans="1:8" ht="21" hidden="1" x14ac:dyDescent="0.25">
      <c r="A3089" s="113">
        <v>45164</v>
      </c>
      <c r="B3089" s="21" t="s">
        <v>9356</v>
      </c>
      <c r="C3089" s="13" t="s">
        <v>169</v>
      </c>
      <c r="D3089" s="766" t="s">
        <v>9332</v>
      </c>
      <c r="E3089" s="955">
        <v>73333</v>
      </c>
      <c r="F3089" s="19"/>
      <c r="G3089" s="979">
        <f t="shared" si="62"/>
        <v>73333</v>
      </c>
      <c r="H3089" s="1046"/>
    </row>
    <row r="3090" spans="1:8" ht="17.25" hidden="1" customHeight="1" x14ac:dyDescent="0.25">
      <c r="A3090" s="113">
        <v>45166</v>
      </c>
      <c r="B3090" s="21" t="s">
        <v>10379</v>
      </c>
      <c r="C3090" s="13" t="s">
        <v>8394</v>
      </c>
      <c r="D3090" s="766" t="s">
        <v>10933</v>
      </c>
      <c r="E3090" s="783">
        <v>37567</v>
      </c>
      <c r="F3090" s="19"/>
      <c r="G3090" s="784">
        <f t="shared" si="62"/>
        <v>37567</v>
      </c>
      <c r="H3090" s="1046"/>
    </row>
    <row r="3091" spans="1:8" ht="17.25" hidden="1" customHeight="1" x14ac:dyDescent="0.25">
      <c r="A3091" s="113">
        <v>45166</v>
      </c>
      <c r="B3091" s="21" t="s">
        <v>9356</v>
      </c>
      <c r="C3091" s="13" t="s">
        <v>8394</v>
      </c>
      <c r="D3091" s="766" t="s">
        <v>10934</v>
      </c>
      <c r="E3091" s="783">
        <v>29368</v>
      </c>
      <c r="F3091" s="19"/>
      <c r="G3091" s="784">
        <f t="shared" si="62"/>
        <v>29368</v>
      </c>
      <c r="H3091" s="1046"/>
    </row>
    <row r="3092" spans="1:8" ht="17.25" hidden="1" customHeight="1" x14ac:dyDescent="0.25">
      <c r="A3092" s="113">
        <v>45166</v>
      </c>
      <c r="B3092" s="21" t="s">
        <v>10232</v>
      </c>
      <c r="C3092" s="13" t="s">
        <v>8394</v>
      </c>
      <c r="D3092" s="766" t="s">
        <v>10935</v>
      </c>
      <c r="E3092" s="22">
        <v>275805</v>
      </c>
      <c r="F3092" s="19"/>
      <c r="G3092" s="14">
        <f t="shared" si="62"/>
        <v>275805</v>
      </c>
      <c r="H3092" s="1046"/>
    </row>
    <row r="3093" spans="1:8" ht="17.25" hidden="1" customHeight="1" x14ac:dyDescent="0.25">
      <c r="A3093" s="113">
        <v>45166</v>
      </c>
      <c r="B3093" s="21" t="s">
        <v>10576</v>
      </c>
      <c r="C3093" s="13" t="s">
        <v>8394</v>
      </c>
      <c r="D3093" s="766" t="s">
        <v>10936</v>
      </c>
      <c r="E3093" s="22">
        <v>1759647</v>
      </c>
      <c r="F3093" s="19"/>
      <c r="G3093" s="14">
        <f t="shared" si="62"/>
        <v>1759647</v>
      </c>
      <c r="H3093" s="1046"/>
    </row>
    <row r="3094" spans="1:8" ht="17.25" hidden="1" customHeight="1" x14ac:dyDescent="0.25">
      <c r="A3094" s="113">
        <v>45167</v>
      </c>
      <c r="B3094" s="21" t="s">
        <v>10379</v>
      </c>
      <c r="C3094" s="13" t="s">
        <v>166</v>
      </c>
      <c r="D3094" s="766" t="s">
        <v>10938</v>
      </c>
      <c r="E3094" s="283">
        <v>32000</v>
      </c>
      <c r="F3094" s="112"/>
      <c r="G3094" s="961">
        <f t="shared" si="62"/>
        <v>32000</v>
      </c>
      <c r="H3094" s="1046"/>
    </row>
    <row r="3095" spans="1:8" ht="17.25" hidden="1" customHeight="1" x14ac:dyDescent="0.25">
      <c r="A3095" s="113">
        <v>45167</v>
      </c>
      <c r="B3095" s="21" t="s">
        <v>10471</v>
      </c>
      <c r="C3095" s="13" t="s">
        <v>166</v>
      </c>
      <c r="D3095" s="766" t="s">
        <v>10939</v>
      </c>
      <c r="E3095" s="283">
        <v>76455</v>
      </c>
      <c r="F3095" s="112"/>
      <c r="G3095" s="961">
        <f t="shared" si="62"/>
        <v>76455</v>
      </c>
      <c r="H3095" s="1046"/>
    </row>
    <row r="3096" spans="1:8" ht="17.25" hidden="1" customHeight="1" x14ac:dyDescent="0.25">
      <c r="A3096" s="113">
        <v>45167</v>
      </c>
      <c r="B3096" s="21" t="s">
        <v>10571</v>
      </c>
      <c r="C3096" s="13" t="s">
        <v>169</v>
      </c>
      <c r="D3096" s="766" t="s">
        <v>10947</v>
      </c>
      <c r="E3096" s="283">
        <v>85500</v>
      </c>
      <c r="F3096" s="112"/>
      <c r="G3096" s="961">
        <f t="shared" si="62"/>
        <v>85500</v>
      </c>
      <c r="H3096" s="1046"/>
    </row>
    <row r="3097" spans="1:8" ht="17.25" hidden="1" customHeight="1" x14ac:dyDescent="0.25">
      <c r="A3097" s="113">
        <v>45167</v>
      </c>
      <c r="B3097" s="21" t="s">
        <v>10576</v>
      </c>
      <c r="C3097" s="13" t="s">
        <v>169</v>
      </c>
      <c r="D3097" s="766" t="s">
        <v>10948</v>
      </c>
      <c r="E3097" s="283">
        <v>85500</v>
      </c>
      <c r="F3097" s="112"/>
      <c r="G3097" s="961">
        <f t="shared" si="62"/>
        <v>85500</v>
      </c>
      <c r="H3097" s="1046"/>
    </row>
    <row r="3098" spans="1:8" ht="17.25" hidden="1" customHeight="1" x14ac:dyDescent="0.25">
      <c r="A3098" s="113">
        <v>45168</v>
      </c>
      <c r="B3098" s="21" t="s">
        <v>10232</v>
      </c>
      <c r="C3098" s="13" t="s">
        <v>168</v>
      </c>
      <c r="D3098" s="766" t="s">
        <v>11013</v>
      </c>
      <c r="E3098" s="283">
        <v>529131</v>
      </c>
      <c r="F3098" s="112"/>
      <c r="G3098" s="961">
        <f t="shared" si="62"/>
        <v>529131</v>
      </c>
      <c r="H3098" s="1046"/>
    </row>
    <row r="3099" spans="1:8" hidden="1" x14ac:dyDescent="0.25">
      <c r="A3099" s="113">
        <v>45168</v>
      </c>
      <c r="B3099" s="21" t="s">
        <v>8043</v>
      </c>
      <c r="C3099" s="13" t="s">
        <v>8091</v>
      </c>
      <c r="D3099" s="766"/>
      <c r="E3099" s="283"/>
      <c r="F3099" s="112">
        <v>800000</v>
      </c>
      <c r="G3099" s="961">
        <f t="shared" si="62"/>
        <v>-800000</v>
      </c>
      <c r="H3099" s="13" t="s">
        <v>10721</v>
      </c>
    </row>
    <row r="3100" spans="1:8" hidden="1" x14ac:dyDescent="0.25">
      <c r="A3100" s="113">
        <v>45168</v>
      </c>
      <c r="B3100" s="21" t="s">
        <v>8043</v>
      </c>
      <c r="C3100" s="13" t="s">
        <v>8091</v>
      </c>
      <c r="D3100" s="766"/>
      <c r="E3100" s="22"/>
      <c r="F3100" s="19">
        <v>200000</v>
      </c>
      <c r="G3100" s="14">
        <f t="shared" si="62"/>
        <v>-200000</v>
      </c>
      <c r="H3100" s="13" t="s">
        <v>10917</v>
      </c>
    </row>
    <row r="3101" spans="1:8" hidden="1" x14ac:dyDescent="0.25">
      <c r="A3101" s="113">
        <v>45168</v>
      </c>
      <c r="B3101" s="21" t="s">
        <v>8043</v>
      </c>
      <c r="C3101" s="13" t="s">
        <v>8091</v>
      </c>
      <c r="D3101" s="766"/>
      <c r="E3101" s="22"/>
      <c r="F3101" s="19">
        <v>202000</v>
      </c>
      <c r="G3101" s="14">
        <f t="shared" si="62"/>
        <v>-202000</v>
      </c>
      <c r="H3101" s="13" t="s">
        <v>10918</v>
      </c>
    </row>
    <row r="3102" spans="1:8" hidden="1" x14ac:dyDescent="0.25">
      <c r="A3102" s="113">
        <v>45168</v>
      </c>
      <c r="B3102" s="21" t="s">
        <v>8043</v>
      </c>
      <c r="C3102" s="13" t="s">
        <v>8091</v>
      </c>
      <c r="D3102" s="766"/>
      <c r="E3102" s="22"/>
      <c r="F3102" s="19">
        <v>148000</v>
      </c>
      <c r="G3102" s="14">
        <f t="shared" si="62"/>
        <v>-148000</v>
      </c>
      <c r="H3102" s="13" t="s">
        <v>10919</v>
      </c>
    </row>
    <row r="3103" spans="1:8" hidden="1" x14ac:dyDescent="0.25">
      <c r="A3103" s="113">
        <v>45168</v>
      </c>
      <c r="B3103" s="21" t="s">
        <v>10909</v>
      </c>
      <c r="C3103" s="13" t="s">
        <v>12498</v>
      </c>
      <c r="D3103" s="766"/>
      <c r="E3103" s="22"/>
      <c r="F3103" s="19">
        <v>2500000</v>
      </c>
      <c r="G3103" s="14">
        <f t="shared" si="62"/>
        <v>-2500000</v>
      </c>
      <c r="H3103" s="13" t="s">
        <v>12500</v>
      </c>
    </row>
    <row r="3104" spans="1:8" hidden="1" x14ac:dyDescent="0.25">
      <c r="A3104" s="113">
        <v>45168</v>
      </c>
      <c r="B3104" s="21" t="s">
        <v>10571</v>
      </c>
      <c r="C3104" s="13" t="s">
        <v>7467</v>
      </c>
      <c r="D3104" s="766" t="s">
        <v>10930</v>
      </c>
      <c r="E3104" s="22">
        <v>32000</v>
      </c>
      <c r="F3104" s="19"/>
      <c r="G3104" s="14">
        <f t="shared" si="62"/>
        <v>32000</v>
      </c>
      <c r="H3104" s="13"/>
    </row>
    <row r="3105" spans="1:8" hidden="1" x14ac:dyDescent="0.25">
      <c r="A3105" s="113">
        <v>45169</v>
      </c>
      <c r="B3105" s="21" t="s">
        <v>9356</v>
      </c>
      <c r="C3105" s="13" t="s">
        <v>7467</v>
      </c>
      <c r="D3105" s="766" t="s">
        <v>11014</v>
      </c>
      <c r="E3105" s="22">
        <v>119294</v>
      </c>
      <c r="F3105" s="19"/>
      <c r="G3105" s="14">
        <f t="shared" si="62"/>
        <v>119294</v>
      </c>
      <c r="H3105" s="13"/>
    </row>
    <row r="3106" spans="1:8" hidden="1" x14ac:dyDescent="0.25">
      <c r="A3106" s="113">
        <v>45169</v>
      </c>
      <c r="B3106" s="21" t="s">
        <v>10576</v>
      </c>
      <c r="C3106" s="13" t="s">
        <v>8394</v>
      </c>
      <c r="D3106" s="766"/>
      <c r="E3106" s="22"/>
      <c r="F3106" s="19">
        <v>657900</v>
      </c>
      <c r="G3106" s="14">
        <f t="shared" si="62"/>
        <v>-657900</v>
      </c>
      <c r="H3106" s="13" t="s">
        <v>10237</v>
      </c>
    </row>
    <row r="3107" spans="1:8" hidden="1" x14ac:dyDescent="0.25">
      <c r="A3107" s="113">
        <v>45169</v>
      </c>
      <c r="B3107" s="21" t="s">
        <v>10471</v>
      </c>
      <c r="C3107" s="13" t="s">
        <v>166</v>
      </c>
      <c r="D3107" s="766" t="s">
        <v>10940</v>
      </c>
      <c r="E3107" s="22">
        <v>25300</v>
      </c>
      <c r="F3107" s="19"/>
      <c r="G3107" s="14">
        <f t="shared" si="62"/>
        <v>25300</v>
      </c>
      <c r="H3107" s="13"/>
    </row>
    <row r="3108" spans="1:8" hidden="1" x14ac:dyDescent="0.25">
      <c r="A3108" s="113">
        <v>45169</v>
      </c>
      <c r="B3108" s="21" t="s">
        <v>10471</v>
      </c>
      <c r="C3108" s="13" t="s">
        <v>164</v>
      </c>
      <c r="D3108" s="766" t="s">
        <v>10945</v>
      </c>
      <c r="E3108" s="22">
        <v>8079</v>
      </c>
      <c r="F3108" s="19"/>
      <c r="G3108" s="14">
        <f t="shared" si="62"/>
        <v>8079</v>
      </c>
      <c r="H3108" s="13"/>
    </row>
    <row r="3109" spans="1:8" hidden="1" x14ac:dyDescent="0.25">
      <c r="A3109" s="113">
        <v>45173</v>
      </c>
      <c r="B3109" s="21" t="s">
        <v>9356</v>
      </c>
      <c r="C3109" s="13" t="s">
        <v>7467</v>
      </c>
      <c r="D3109" s="766" t="s">
        <v>11015</v>
      </c>
      <c r="E3109" s="22">
        <v>119296</v>
      </c>
      <c r="F3109" s="19"/>
      <c r="G3109" s="14">
        <f t="shared" si="62"/>
        <v>119296</v>
      </c>
      <c r="H3109" s="54"/>
    </row>
    <row r="3110" spans="1:8" hidden="1" x14ac:dyDescent="0.25">
      <c r="A3110" s="113">
        <v>45174</v>
      </c>
      <c r="B3110" s="21" t="s">
        <v>10232</v>
      </c>
      <c r="C3110" s="13" t="s">
        <v>164</v>
      </c>
      <c r="D3110" s="766" t="s">
        <v>11046</v>
      </c>
      <c r="E3110" s="22">
        <v>9551</v>
      </c>
      <c r="F3110" s="19"/>
      <c r="G3110" s="14">
        <f t="shared" si="62"/>
        <v>9551</v>
      </c>
      <c r="H3110" s="54"/>
    </row>
    <row r="3111" spans="1:8" hidden="1" x14ac:dyDescent="0.25">
      <c r="A3111" s="113">
        <v>45174</v>
      </c>
      <c r="B3111" s="21" t="s">
        <v>10232</v>
      </c>
      <c r="C3111" s="13" t="s">
        <v>180</v>
      </c>
      <c r="D3111" s="766"/>
      <c r="E3111" s="22"/>
      <c r="F3111" s="19">
        <v>374080</v>
      </c>
      <c r="G3111" s="14">
        <f t="shared" si="62"/>
        <v>-374080</v>
      </c>
      <c r="H3111" s="1166" t="s">
        <v>11006</v>
      </c>
    </row>
    <row r="3112" spans="1:8" hidden="1" x14ac:dyDescent="0.25">
      <c r="A3112" s="113">
        <v>45174</v>
      </c>
      <c r="B3112" s="21" t="s">
        <v>10571</v>
      </c>
      <c r="C3112" s="13" t="s">
        <v>180</v>
      </c>
      <c r="D3112" s="766"/>
      <c r="E3112" s="22"/>
      <c r="F3112" s="19">
        <v>120960</v>
      </c>
      <c r="G3112" s="14">
        <f t="shared" si="62"/>
        <v>-120960</v>
      </c>
      <c r="H3112" s="1171"/>
    </row>
    <row r="3113" spans="1:8" hidden="1" x14ac:dyDescent="0.25">
      <c r="A3113" s="113">
        <v>45174</v>
      </c>
      <c r="B3113" s="21" t="s">
        <v>10379</v>
      </c>
      <c r="C3113" s="13" t="s">
        <v>180</v>
      </c>
      <c r="D3113" s="766"/>
      <c r="E3113" s="22"/>
      <c r="F3113" s="19">
        <v>4960</v>
      </c>
      <c r="G3113" s="14">
        <f t="shared" si="62"/>
        <v>-4960</v>
      </c>
      <c r="H3113" s="1167"/>
    </row>
    <row r="3114" spans="1:8" hidden="1" x14ac:dyDescent="0.25">
      <c r="A3114" s="113">
        <v>45173</v>
      </c>
      <c r="B3114" s="21" t="s">
        <v>11007</v>
      </c>
      <c r="C3114" s="13" t="s">
        <v>166</v>
      </c>
      <c r="D3114" s="766" t="s">
        <v>11037</v>
      </c>
      <c r="E3114" s="22">
        <v>23500</v>
      </c>
      <c r="F3114" s="19"/>
      <c r="G3114" s="14">
        <f t="shared" si="62"/>
        <v>23500</v>
      </c>
      <c r="H3114" s="956" t="s">
        <v>11039</v>
      </c>
    </row>
    <row r="3115" spans="1:8" hidden="1"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12266</v>
      </c>
      <c r="E3116" s="22">
        <v>613647</v>
      </c>
      <c r="F3116" s="19"/>
      <c r="G3116" s="14">
        <f t="shared" si="62"/>
        <v>613647</v>
      </c>
      <c r="H3116" s="956"/>
    </row>
    <row r="3117" spans="1:8" x14ac:dyDescent="0.25">
      <c r="A3117" s="113">
        <v>45173</v>
      </c>
      <c r="B3117" s="21" t="s">
        <v>8876</v>
      </c>
      <c r="C3117" s="13" t="s">
        <v>5187</v>
      </c>
      <c r="D3117" s="766" t="s">
        <v>12263</v>
      </c>
      <c r="E3117" s="22">
        <v>19540</v>
      </c>
      <c r="F3117" s="19"/>
      <c r="G3117" s="14">
        <f t="shared" si="62"/>
        <v>19540</v>
      </c>
      <c r="H3117" s="956"/>
    </row>
    <row r="3118" spans="1:8" x14ac:dyDescent="0.25">
      <c r="A3118" s="113">
        <v>45173</v>
      </c>
      <c r="B3118" s="21" t="s">
        <v>10296</v>
      </c>
      <c r="C3118" s="13" t="s">
        <v>5187</v>
      </c>
      <c r="D3118" s="766" t="s">
        <v>12265</v>
      </c>
      <c r="E3118" s="22">
        <v>127320</v>
      </c>
      <c r="F3118" s="19"/>
      <c r="G3118" s="14">
        <f t="shared" si="62"/>
        <v>127320</v>
      </c>
      <c r="H3118" s="956"/>
    </row>
    <row r="3119" spans="1:8" x14ac:dyDescent="0.25">
      <c r="A3119" s="113">
        <v>45173</v>
      </c>
      <c r="B3119" s="21" t="s">
        <v>10296</v>
      </c>
      <c r="C3119" s="13" t="s">
        <v>5187</v>
      </c>
      <c r="D3119" s="766" t="s">
        <v>12264</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12262</v>
      </c>
      <c r="E3121" s="22">
        <v>48600</v>
      </c>
      <c r="F3121" s="19"/>
      <c r="G3121" s="14">
        <f t="shared" si="62"/>
        <v>48600</v>
      </c>
      <c r="H3121" s="956"/>
    </row>
    <row r="3122" spans="1:10" x14ac:dyDescent="0.25">
      <c r="A3122" s="113">
        <v>45173</v>
      </c>
      <c r="B3122" s="21" t="s">
        <v>8876</v>
      </c>
      <c r="C3122" s="13" t="s">
        <v>5187</v>
      </c>
      <c r="D3122" s="766" t="s">
        <v>12261</v>
      </c>
      <c r="E3122" s="22">
        <v>30240</v>
      </c>
      <c r="F3122" s="19"/>
      <c r="G3122" s="14">
        <f t="shared" si="62"/>
        <v>30240</v>
      </c>
      <c r="H3122" s="956"/>
    </row>
    <row r="3123" spans="1:10" x14ac:dyDescent="0.25">
      <c r="A3123" s="113">
        <v>45173</v>
      </c>
      <c r="B3123" s="21" t="s">
        <v>8876</v>
      </c>
      <c r="C3123" s="13" t="s">
        <v>5187</v>
      </c>
      <c r="D3123" s="766" t="s">
        <v>12260</v>
      </c>
      <c r="E3123" s="22">
        <v>13120</v>
      </c>
      <c r="F3123" s="19"/>
      <c r="G3123" s="14">
        <f t="shared" si="62"/>
        <v>13120</v>
      </c>
      <c r="H3123" s="956"/>
    </row>
    <row r="3124" spans="1:10" hidden="1" x14ac:dyDescent="0.25">
      <c r="A3124" s="113">
        <v>45173</v>
      </c>
      <c r="B3124" s="21" t="s">
        <v>10576</v>
      </c>
      <c r="C3124" s="13" t="s">
        <v>168</v>
      </c>
      <c r="D3124" s="766"/>
      <c r="E3124" s="22"/>
      <c r="F3124" s="19">
        <v>500000</v>
      </c>
      <c r="G3124" s="14">
        <f t="shared" si="62"/>
        <v>-500000</v>
      </c>
      <c r="H3124" s="956" t="s">
        <v>10996</v>
      </c>
    </row>
    <row r="3125" spans="1:10" hidden="1" x14ac:dyDescent="0.25">
      <c r="A3125" s="113">
        <v>45173</v>
      </c>
      <c r="B3125" s="21" t="s">
        <v>10576</v>
      </c>
      <c r="C3125" s="13" t="s">
        <v>168</v>
      </c>
      <c r="D3125" s="766"/>
      <c r="E3125" s="22"/>
      <c r="F3125" s="19">
        <v>500000</v>
      </c>
      <c r="G3125" s="14">
        <f t="shared" si="62"/>
        <v>-500000</v>
      </c>
      <c r="H3125" s="956" t="s">
        <v>10997</v>
      </c>
    </row>
    <row r="3126" spans="1:10" hidden="1" x14ac:dyDescent="0.25">
      <c r="A3126" s="113">
        <v>45175</v>
      </c>
      <c r="B3126" s="21" t="s">
        <v>9356</v>
      </c>
      <c r="C3126" s="13" t="s">
        <v>169</v>
      </c>
      <c r="D3126" s="766" t="s">
        <v>11041</v>
      </c>
      <c r="E3126" s="22">
        <v>13278</v>
      </c>
      <c r="F3126" s="19"/>
      <c r="G3126" s="14">
        <f t="shared" si="62"/>
        <v>13278</v>
      </c>
      <c r="H3126" s="956"/>
    </row>
    <row r="3127" spans="1:10" hidden="1" x14ac:dyDescent="0.25">
      <c r="A3127" s="113">
        <v>45175</v>
      </c>
      <c r="B3127" s="21" t="s">
        <v>9986</v>
      </c>
      <c r="C3127" s="13" t="s">
        <v>169</v>
      </c>
      <c r="D3127" s="766" t="s">
        <v>11042</v>
      </c>
      <c r="E3127" s="22">
        <v>189003</v>
      </c>
      <c r="F3127" s="19"/>
      <c r="G3127" s="14">
        <f t="shared" si="62"/>
        <v>189003</v>
      </c>
      <c r="H3127" s="956"/>
    </row>
    <row r="3128" spans="1:10" hidden="1" x14ac:dyDescent="0.25">
      <c r="A3128" s="113">
        <v>45175</v>
      </c>
      <c r="B3128" s="21" t="s">
        <v>10379</v>
      </c>
      <c r="C3128" s="13" t="s">
        <v>166</v>
      </c>
      <c r="D3128" s="766" t="s">
        <v>11038</v>
      </c>
      <c r="E3128" s="22">
        <v>35715</v>
      </c>
      <c r="F3128" s="19"/>
      <c r="G3128" s="14">
        <f t="shared" si="62"/>
        <v>35715</v>
      </c>
      <c r="H3128" s="956"/>
    </row>
    <row r="3129" spans="1:10" hidden="1" x14ac:dyDescent="0.25">
      <c r="A3129" s="113">
        <v>45175</v>
      </c>
      <c r="B3129" s="21" t="s">
        <v>9356</v>
      </c>
      <c r="C3129" s="13" t="s">
        <v>169</v>
      </c>
      <c r="D3129" s="766"/>
      <c r="E3129" s="22"/>
      <c r="F3129" s="19">
        <v>36500</v>
      </c>
      <c r="G3129" s="14">
        <f t="shared" si="62"/>
        <v>-36500</v>
      </c>
      <c r="H3129" s="13" t="s">
        <v>10978</v>
      </c>
    </row>
    <row r="3130" spans="1:10" hidden="1" x14ac:dyDescent="0.25">
      <c r="A3130" s="113">
        <v>45175</v>
      </c>
      <c r="B3130" s="21" t="s">
        <v>10232</v>
      </c>
      <c r="C3130" s="13" t="s">
        <v>8394</v>
      </c>
      <c r="D3130" s="766" t="s">
        <v>11017</v>
      </c>
      <c r="E3130" s="22">
        <v>107536</v>
      </c>
      <c r="F3130" s="19"/>
      <c r="G3130" s="14">
        <f t="shared" si="62"/>
        <v>107536</v>
      </c>
      <c r="H3130" s="13"/>
    </row>
    <row r="3131" spans="1:10" hidden="1" x14ac:dyDescent="0.25">
      <c r="A3131" s="113">
        <v>45175</v>
      </c>
      <c r="B3131" s="21" t="s">
        <v>10909</v>
      </c>
      <c r="C3131" s="13" t="s">
        <v>12284</v>
      </c>
      <c r="D3131" s="766"/>
      <c r="E3131" s="22"/>
      <c r="F3131" s="19">
        <v>938219</v>
      </c>
      <c r="G3131" s="14">
        <f t="shared" si="62"/>
        <v>-938219</v>
      </c>
      <c r="H3131" s="13" t="s">
        <v>11229</v>
      </c>
    </row>
    <row r="3132" spans="1:10" hidden="1" x14ac:dyDescent="0.25">
      <c r="A3132" s="113">
        <v>45175</v>
      </c>
      <c r="B3132" s="21" t="s">
        <v>10909</v>
      </c>
      <c r="C3132" s="13" t="s">
        <v>12284</v>
      </c>
      <c r="D3132" s="766" t="s">
        <v>11793</v>
      </c>
      <c r="E3132" s="22">
        <v>808745</v>
      </c>
      <c r="F3132" s="19"/>
      <c r="G3132" s="14">
        <f t="shared" si="62"/>
        <v>808745</v>
      </c>
      <c r="H3132" s="13"/>
    </row>
    <row r="3133" spans="1:10" ht="16.5" hidden="1" customHeight="1" x14ac:dyDescent="0.25">
      <c r="A3133" s="113">
        <v>45178</v>
      </c>
      <c r="B3133" s="21" t="s">
        <v>9356</v>
      </c>
      <c r="C3133" s="13" t="s">
        <v>7467</v>
      </c>
      <c r="D3133" s="766" t="s">
        <v>11016</v>
      </c>
      <c r="E3133" s="22">
        <v>222592</v>
      </c>
      <c r="F3133" s="19"/>
      <c r="G3133" s="14">
        <f t="shared" si="62"/>
        <v>222592</v>
      </c>
      <c r="H3133" s="13"/>
      <c r="J3133" s="128"/>
    </row>
    <row r="3134" spans="1:10" hidden="1" x14ac:dyDescent="0.25">
      <c r="A3134" s="113">
        <v>45178</v>
      </c>
      <c r="B3134" s="21" t="s">
        <v>10576</v>
      </c>
      <c r="C3134" s="13" t="s">
        <v>8394</v>
      </c>
      <c r="D3134" s="766"/>
      <c r="E3134" s="22"/>
      <c r="F3134" s="19">
        <v>1000000</v>
      </c>
      <c r="G3134" s="14">
        <f t="shared" si="62"/>
        <v>-1000000</v>
      </c>
      <c r="H3134" s="13" t="s">
        <v>11019</v>
      </c>
    </row>
    <row r="3135" spans="1:10" hidden="1" x14ac:dyDescent="0.25">
      <c r="A3135" s="113">
        <v>45178</v>
      </c>
      <c r="B3135" s="21" t="s">
        <v>9986</v>
      </c>
      <c r="C3135" s="13" t="s">
        <v>164</v>
      </c>
      <c r="D3135" s="766" t="s">
        <v>11047</v>
      </c>
      <c r="E3135" s="22">
        <v>6010</v>
      </c>
      <c r="F3135" s="19"/>
      <c r="G3135" s="14">
        <f t="shared" si="62"/>
        <v>6010</v>
      </c>
      <c r="H3135" s="13"/>
    </row>
    <row r="3136" spans="1:10" hidden="1" x14ac:dyDescent="0.25">
      <c r="A3136" s="113">
        <v>45178</v>
      </c>
      <c r="B3136" s="21" t="s">
        <v>10576</v>
      </c>
      <c r="C3136" s="13" t="s">
        <v>7467</v>
      </c>
      <c r="D3136" s="766" t="s">
        <v>11073</v>
      </c>
      <c r="E3136" s="22">
        <v>804137</v>
      </c>
      <c r="F3136" s="19"/>
      <c r="G3136" s="14">
        <f t="shared" si="62"/>
        <v>804137</v>
      </c>
      <c r="H3136" s="13"/>
    </row>
    <row r="3137" spans="1:8" hidden="1" x14ac:dyDescent="0.25">
      <c r="A3137" s="113">
        <v>45180</v>
      </c>
      <c r="B3137" s="21" t="s">
        <v>9356</v>
      </c>
      <c r="C3137" s="13" t="s">
        <v>7467</v>
      </c>
      <c r="D3137" s="766" t="s">
        <v>11074</v>
      </c>
      <c r="E3137" s="22">
        <v>119296</v>
      </c>
      <c r="F3137" s="19"/>
      <c r="G3137" s="14">
        <f t="shared" si="62"/>
        <v>119296</v>
      </c>
      <c r="H3137" s="13"/>
    </row>
    <row r="3138" spans="1:8" hidden="1" x14ac:dyDescent="0.25">
      <c r="A3138" s="113">
        <v>45180</v>
      </c>
      <c r="B3138" s="21" t="s">
        <v>10576</v>
      </c>
      <c r="C3138" s="13" t="s">
        <v>7467</v>
      </c>
      <c r="D3138" s="766" t="s">
        <v>11077</v>
      </c>
      <c r="E3138" s="22">
        <v>891939</v>
      </c>
      <c r="F3138" s="19"/>
      <c r="G3138" s="14">
        <f t="shared" si="62"/>
        <v>891939</v>
      </c>
      <c r="H3138" s="13"/>
    </row>
    <row r="3139" spans="1:8" hidden="1" x14ac:dyDescent="0.25">
      <c r="A3139" s="113">
        <v>45180</v>
      </c>
      <c r="B3139" s="21" t="s">
        <v>11075</v>
      </c>
      <c r="C3139" s="13" t="s">
        <v>7467</v>
      </c>
      <c r="D3139" s="766" t="s">
        <v>11076</v>
      </c>
      <c r="E3139" s="22">
        <v>235504</v>
      </c>
      <c r="F3139" s="19"/>
      <c r="G3139" s="14">
        <f t="shared" si="62"/>
        <v>235504</v>
      </c>
      <c r="H3139" s="13"/>
    </row>
    <row r="3140" spans="1:8" hidden="1" x14ac:dyDescent="0.25">
      <c r="A3140" s="113">
        <v>45180</v>
      </c>
      <c r="B3140" s="21" t="s">
        <v>10379</v>
      </c>
      <c r="C3140" s="13" t="s">
        <v>166</v>
      </c>
      <c r="D3140" s="766" t="s">
        <v>11122</v>
      </c>
      <c r="E3140" s="22">
        <v>14940</v>
      </c>
      <c r="F3140" s="19"/>
      <c r="G3140" s="14">
        <f t="shared" si="62"/>
        <v>14940</v>
      </c>
      <c r="H3140" s="13"/>
    </row>
    <row r="3141" spans="1:8" hidden="1" x14ac:dyDescent="0.25">
      <c r="A3141" s="113">
        <v>45181</v>
      </c>
      <c r="B3141" s="21" t="s">
        <v>10576</v>
      </c>
      <c r="C3141" s="13" t="s">
        <v>168</v>
      </c>
      <c r="D3141" s="766" t="s">
        <v>11121</v>
      </c>
      <c r="E3141" s="22">
        <v>38500</v>
      </c>
      <c r="F3141" s="19"/>
      <c r="G3141" s="14">
        <f t="shared" si="62"/>
        <v>38500</v>
      </c>
      <c r="H3141" s="13"/>
    </row>
    <row r="3142" spans="1:8" hidden="1" x14ac:dyDescent="0.25">
      <c r="A3142" s="113">
        <v>45182</v>
      </c>
      <c r="B3142" s="21" t="s">
        <v>10576</v>
      </c>
      <c r="C3142" s="13" t="s">
        <v>168</v>
      </c>
      <c r="D3142" s="766" t="s">
        <v>11225</v>
      </c>
      <c r="E3142" s="22">
        <v>1600</v>
      </c>
      <c r="F3142" s="19"/>
      <c r="G3142" s="14">
        <f t="shared" si="62"/>
        <v>1600</v>
      </c>
      <c r="H3142" s="13"/>
    </row>
    <row r="3143" spans="1:8" hidden="1" x14ac:dyDescent="0.25">
      <c r="A3143" s="113">
        <v>45182</v>
      </c>
      <c r="B3143" s="21" t="s">
        <v>10576</v>
      </c>
      <c r="C3143" s="13" t="s">
        <v>168</v>
      </c>
      <c r="D3143" s="766" t="s">
        <v>11226</v>
      </c>
      <c r="E3143" s="22">
        <v>15000</v>
      </c>
      <c r="F3143" s="19"/>
      <c r="G3143" s="14">
        <f t="shared" si="62"/>
        <v>15000</v>
      </c>
      <c r="H3143" s="13"/>
    </row>
    <row r="3144" spans="1:8" hidden="1" x14ac:dyDescent="0.25">
      <c r="A3144" s="113">
        <v>45183</v>
      </c>
      <c r="B3144" s="21" t="s">
        <v>9356</v>
      </c>
      <c r="C3144" s="13" t="s">
        <v>164</v>
      </c>
      <c r="D3144" s="766" t="s">
        <v>10945</v>
      </c>
      <c r="E3144" s="22">
        <v>20807</v>
      </c>
      <c r="F3144" s="19"/>
      <c r="G3144" s="14">
        <f t="shared" si="62"/>
        <v>20807</v>
      </c>
      <c r="H3144" s="13"/>
    </row>
    <row r="3145" spans="1:8" hidden="1" x14ac:dyDescent="0.25">
      <c r="A3145" s="113">
        <v>45184</v>
      </c>
      <c r="B3145" s="21" t="s">
        <v>9356</v>
      </c>
      <c r="C3145" s="13" t="s">
        <v>7467</v>
      </c>
      <c r="D3145" s="766" t="s">
        <v>11204</v>
      </c>
      <c r="E3145" s="22">
        <v>103296</v>
      </c>
      <c r="F3145" s="19"/>
      <c r="G3145" s="14">
        <f t="shared" si="62"/>
        <v>103296</v>
      </c>
      <c r="H3145" s="13"/>
    </row>
    <row r="3146" spans="1:8" hidden="1" x14ac:dyDescent="0.25">
      <c r="A3146" s="113">
        <v>45184</v>
      </c>
      <c r="B3146" s="21" t="s">
        <v>10576</v>
      </c>
      <c r="C3146" s="13" t="s">
        <v>7467</v>
      </c>
      <c r="D3146" s="766" t="s">
        <v>11205</v>
      </c>
      <c r="E3146" s="22">
        <v>804137</v>
      </c>
      <c r="F3146" s="19"/>
      <c r="G3146" s="14">
        <f t="shared" si="62"/>
        <v>804137</v>
      </c>
      <c r="H3146" s="13"/>
    </row>
    <row r="3147" spans="1:8" hidden="1" x14ac:dyDescent="0.25">
      <c r="A3147" s="113">
        <v>45185</v>
      </c>
      <c r="B3147" s="21" t="s">
        <v>10232</v>
      </c>
      <c r="C3147" s="13" t="s">
        <v>8394</v>
      </c>
      <c r="D3147" s="766" t="s">
        <v>11161</v>
      </c>
      <c r="E3147" s="22">
        <v>772607</v>
      </c>
      <c r="F3147" s="19"/>
      <c r="G3147" s="14">
        <f t="shared" si="62"/>
        <v>772607</v>
      </c>
      <c r="H3147" s="13"/>
    </row>
    <row r="3148" spans="1:8" hidden="1" x14ac:dyDescent="0.25">
      <c r="A3148" s="113">
        <v>45185</v>
      </c>
      <c r="B3148" s="21" t="s">
        <v>9356</v>
      </c>
      <c r="C3148" s="13" t="s">
        <v>8394</v>
      </c>
      <c r="D3148" s="766" t="s">
        <v>11162</v>
      </c>
      <c r="E3148" s="22">
        <v>86838</v>
      </c>
      <c r="F3148" s="19"/>
      <c r="G3148" s="14">
        <f t="shared" si="62"/>
        <v>86838</v>
      </c>
      <c r="H3148" s="13"/>
    </row>
    <row r="3149" spans="1:8" hidden="1" x14ac:dyDescent="0.25">
      <c r="A3149" s="113">
        <v>45187</v>
      </c>
      <c r="B3149" s="21" t="s">
        <v>11199</v>
      </c>
      <c r="C3149" s="13" t="s">
        <v>166</v>
      </c>
      <c r="D3149" s="777" t="s">
        <v>11200</v>
      </c>
      <c r="E3149" s="22">
        <v>30250</v>
      </c>
      <c r="F3149" s="19"/>
      <c r="G3149" s="14">
        <f t="shared" si="62"/>
        <v>30250</v>
      </c>
      <c r="H3149" s="13"/>
    </row>
    <row r="3150" spans="1:8" hidden="1" x14ac:dyDescent="0.25">
      <c r="A3150" s="113">
        <v>45187</v>
      </c>
      <c r="B3150" s="21" t="s">
        <v>10576</v>
      </c>
      <c r="C3150" s="13" t="s">
        <v>7467</v>
      </c>
      <c r="D3150" s="777" t="s">
        <v>11206</v>
      </c>
      <c r="E3150" s="22">
        <v>1011740</v>
      </c>
      <c r="F3150" s="19"/>
      <c r="G3150" s="14">
        <f t="shared" si="62"/>
        <v>1011740</v>
      </c>
      <c r="H3150" s="13"/>
    </row>
    <row r="3151" spans="1:8" hidden="1" x14ac:dyDescent="0.25">
      <c r="A3151" s="113">
        <v>45187</v>
      </c>
      <c r="B3151" s="21" t="s">
        <v>10909</v>
      </c>
      <c r="C3151" s="13" t="s">
        <v>168</v>
      </c>
      <c r="D3151" s="777" t="s">
        <v>11227</v>
      </c>
      <c r="E3151" s="22">
        <v>34690</v>
      </c>
      <c r="F3151" s="19"/>
      <c r="G3151" s="14">
        <f t="shared" si="62"/>
        <v>34690</v>
      </c>
      <c r="H3151" s="13"/>
    </row>
    <row r="3152" spans="1:8" hidden="1" x14ac:dyDescent="0.25">
      <c r="A3152" s="113">
        <v>45187</v>
      </c>
      <c r="B3152" s="21" t="s">
        <v>10909</v>
      </c>
      <c r="C3152" s="13" t="s">
        <v>168</v>
      </c>
      <c r="D3152" s="777" t="s">
        <v>11228</v>
      </c>
      <c r="E3152" s="22">
        <v>49170</v>
      </c>
      <c r="F3152" s="19"/>
      <c r="G3152" s="14">
        <f t="shared" si="62"/>
        <v>49170</v>
      </c>
      <c r="H3152" s="13"/>
    </row>
    <row r="3153" spans="1:8" hidden="1" x14ac:dyDescent="0.25">
      <c r="A3153" s="113">
        <v>45190</v>
      </c>
      <c r="B3153" s="21" t="s">
        <v>10379</v>
      </c>
      <c r="C3153" s="13" t="s">
        <v>8394</v>
      </c>
      <c r="D3153" s="1185" t="s">
        <v>11163</v>
      </c>
      <c r="E3153" s="22">
        <v>35941</v>
      </c>
      <c r="F3153" s="19"/>
      <c r="G3153" s="14">
        <f t="shared" si="62"/>
        <v>35941</v>
      </c>
      <c r="H3153" s="13"/>
    </row>
    <row r="3154" spans="1:8" hidden="1" x14ac:dyDescent="0.25">
      <c r="A3154" s="113">
        <v>45190</v>
      </c>
      <c r="B3154" s="21" t="s">
        <v>11075</v>
      </c>
      <c r="C3154" s="13" t="s">
        <v>8394</v>
      </c>
      <c r="D3154" s="1186"/>
      <c r="E3154" s="22">
        <v>158865</v>
      </c>
      <c r="F3154" s="19"/>
      <c r="G3154" s="14">
        <f t="shared" si="62"/>
        <v>158865</v>
      </c>
      <c r="H3154" s="13"/>
    </row>
    <row r="3155" spans="1:8" hidden="1" x14ac:dyDescent="0.25">
      <c r="A3155" s="113">
        <v>45190</v>
      </c>
      <c r="B3155" s="21" t="s">
        <v>10576</v>
      </c>
      <c r="C3155" s="13" t="s">
        <v>8394</v>
      </c>
      <c r="D3155" s="766" t="s">
        <v>11164</v>
      </c>
      <c r="E3155" s="22">
        <v>909670</v>
      </c>
      <c r="F3155" s="19"/>
      <c r="G3155" s="14">
        <f t="shared" si="62"/>
        <v>909670</v>
      </c>
      <c r="H3155" s="13"/>
    </row>
    <row r="3156" spans="1:8" hidden="1" x14ac:dyDescent="0.25">
      <c r="A3156" s="113">
        <v>45190</v>
      </c>
      <c r="B3156" s="21" t="s">
        <v>9356</v>
      </c>
      <c r="C3156" s="13" t="s">
        <v>8394</v>
      </c>
      <c r="D3156" s="1185" t="s">
        <v>11165</v>
      </c>
      <c r="E3156" s="22">
        <v>3870</v>
      </c>
      <c r="F3156" s="19"/>
      <c r="G3156" s="14">
        <f t="shared" si="62"/>
        <v>3870</v>
      </c>
      <c r="H3156" s="13"/>
    </row>
    <row r="3157" spans="1:8" hidden="1" x14ac:dyDescent="0.25">
      <c r="A3157" s="113">
        <v>45190</v>
      </c>
      <c r="B3157" s="21" t="s">
        <v>11075</v>
      </c>
      <c r="C3157" s="13" t="s">
        <v>8394</v>
      </c>
      <c r="D3157" s="1186"/>
      <c r="E3157" s="22">
        <v>44691</v>
      </c>
      <c r="F3157" s="19"/>
      <c r="G3157" s="14">
        <f t="shared" si="62"/>
        <v>44691</v>
      </c>
      <c r="H3157" s="13"/>
    </row>
    <row r="3158" spans="1:8" hidden="1" x14ac:dyDescent="0.25">
      <c r="A3158" s="113">
        <v>45190</v>
      </c>
      <c r="B3158" s="21" t="s">
        <v>10909</v>
      </c>
      <c r="C3158" s="13" t="s">
        <v>7954</v>
      </c>
      <c r="D3158" s="766"/>
      <c r="E3158" s="22">
        <v>1375000</v>
      </c>
      <c r="F3158" s="19"/>
      <c r="G3158" s="14">
        <f t="shared" si="62"/>
        <v>1375000</v>
      </c>
      <c r="H3158" s="13" t="s">
        <v>11141</v>
      </c>
    </row>
    <row r="3159" spans="1:8" hidden="1" x14ac:dyDescent="0.25">
      <c r="A3159" s="113">
        <v>45190</v>
      </c>
      <c r="B3159" s="21" t="s">
        <v>9356</v>
      </c>
      <c r="C3159" s="13" t="s">
        <v>7467</v>
      </c>
      <c r="D3159" s="766" t="s">
        <v>11208</v>
      </c>
      <c r="E3159" s="22">
        <v>113296</v>
      </c>
      <c r="F3159" s="110"/>
      <c r="G3159" s="14">
        <f t="shared" si="62"/>
        <v>113296</v>
      </c>
      <c r="H3159" s="13"/>
    </row>
    <row r="3160" spans="1:8" hidden="1" x14ac:dyDescent="0.25">
      <c r="A3160" s="113">
        <v>45190</v>
      </c>
      <c r="B3160" s="21" t="s">
        <v>9832</v>
      </c>
      <c r="C3160" s="13" t="s">
        <v>168</v>
      </c>
      <c r="D3160" s="766" t="s">
        <v>11805</v>
      </c>
      <c r="E3160" s="22">
        <v>1554800</v>
      </c>
      <c r="F3160" s="110"/>
      <c r="G3160" s="14">
        <f t="shared" si="62"/>
        <v>1554800</v>
      </c>
      <c r="H3160" s="13"/>
    </row>
    <row r="3161" spans="1:8" hidden="1" x14ac:dyDescent="0.25">
      <c r="A3161" s="113">
        <v>45190</v>
      </c>
      <c r="B3161" s="30"/>
      <c r="C3161" s="13" t="s">
        <v>7242</v>
      </c>
      <c r="D3161" s="766"/>
      <c r="E3161" s="22">
        <v>13918</v>
      </c>
      <c r="F3161" s="110"/>
      <c r="G3161" s="14">
        <f t="shared" si="62"/>
        <v>13918</v>
      </c>
      <c r="H3161" s="13" t="s">
        <v>11146</v>
      </c>
    </row>
    <row r="3162" spans="1:8" hidden="1" x14ac:dyDescent="0.25">
      <c r="A3162" s="113">
        <v>45191</v>
      </c>
      <c r="B3162" s="21" t="s">
        <v>9356</v>
      </c>
      <c r="C3162" s="13" t="s">
        <v>7467</v>
      </c>
      <c r="D3162" s="766" t="s">
        <v>11209</v>
      </c>
      <c r="E3162" s="22">
        <v>16000</v>
      </c>
      <c r="F3162" s="110"/>
      <c r="G3162" s="1051">
        <f t="shared" si="62"/>
        <v>16000</v>
      </c>
      <c r="H3162" s="54"/>
    </row>
    <row r="3163" spans="1:8" hidden="1" x14ac:dyDescent="0.25">
      <c r="A3163" s="113">
        <v>45191</v>
      </c>
      <c r="B3163" s="21" t="s">
        <v>10232</v>
      </c>
      <c r="C3163" s="13" t="s">
        <v>7467</v>
      </c>
      <c r="D3163" s="766" t="s">
        <v>11207</v>
      </c>
      <c r="E3163" s="22">
        <v>684336</v>
      </c>
      <c r="F3163" s="110"/>
      <c r="G3163" s="1051">
        <f t="shared" si="62"/>
        <v>684336</v>
      </c>
      <c r="H3163" s="54"/>
    </row>
    <row r="3164" spans="1:8" hidden="1" x14ac:dyDescent="0.25">
      <c r="A3164" s="113">
        <v>45191</v>
      </c>
      <c r="B3164" s="21" t="s">
        <v>10151</v>
      </c>
      <c r="C3164" s="13" t="s">
        <v>7467</v>
      </c>
      <c r="D3164" s="766" t="s">
        <v>11212</v>
      </c>
      <c r="E3164" s="783">
        <v>43900</v>
      </c>
      <c r="F3164" s="214"/>
      <c r="G3164" s="1051">
        <f t="shared" si="62"/>
        <v>43900</v>
      </c>
      <c r="H3164" s="54"/>
    </row>
    <row r="3165" spans="1:8" hidden="1" x14ac:dyDescent="0.25">
      <c r="A3165" s="113">
        <v>45191</v>
      </c>
      <c r="B3165" s="21" t="s">
        <v>9356</v>
      </c>
      <c r="C3165" s="13" t="s">
        <v>7467</v>
      </c>
      <c r="D3165" s="766" t="s">
        <v>11211</v>
      </c>
      <c r="E3165" s="783">
        <v>67648</v>
      </c>
      <c r="F3165" s="214"/>
      <c r="G3165" s="1051">
        <f>E3165-F3165</f>
        <v>67648</v>
      </c>
      <c r="H3165" s="54"/>
    </row>
    <row r="3166" spans="1:8" hidden="1" x14ac:dyDescent="0.25">
      <c r="A3166" s="113">
        <v>45191</v>
      </c>
      <c r="B3166" s="21" t="s">
        <v>10576</v>
      </c>
      <c r="C3166" s="13" t="s">
        <v>7467</v>
      </c>
      <c r="D3166" s="766" t="s">
        <v>11210</v>
      </c>
      <c r="E3166" s="783">
        <v>804137</v>
      </c>
      <c r="F3166" s="214"/>
      <c r="G3166" s="1051">
        <f t="shared" si="62"/>
        <v>804137</v>
      </c>
      <c r="H3166" s="54"/>
    </row>
    <row r="3167" spans="1:8" hidden="1" x14ac:dyDescent="0.25">
      <c r="A3167" s="113">
        <v>45192</v>
      </c>
      <c r="B3167" s="21" t="s">
        <v>10232</v>
      </c>
      <c r="C3167" s="13" t="s">
        <v>164</v>
      </c>
      <c r="D3167" s="766" t="s">
        <v>11490</v>
      </c>
      <c r="E3167" s="783">
        <v>5649</v>
      </c>
      <c r="F3167" s="214"/>
      <c r="G3167" s="1051">
        <f t="shared" si="62"/>
        <v>5649</v>
      </c>
      <c r="H3167" s="54"/>
    </row>
    <row r="3168" spans="1:8" hidden="1" x14ac:dyDescent="0.25">
      <c r="A3168" s="113">
        <v>45192</v>
      </c>
      <c r="B3168" s="21" t="s">
        <v>9832</v>
      </c>
      <c r="C3168" s="13" t="s">
        <v>168</v>
      </c>
      <c r="D3168" s="766" t="s">
        <v>11806</v>
      </c>
      <c r="E3168" s="783">
        <v>90200</v>
      </c>
      <c r="F3168" s="214"/>
      <c r="G3168" s="1051">
        <f t="shared" si="62"/>
        <v>90200</v>
      </c>
      <c r="H3168" s="54"/>
    </row>
    <row r="3169" spans="1:8" hidden="1" x14ac:dyDescent="0.25">
      <c r="A3169" s="113">
        <v>45194</v>
      </c>
      <c r="B3169" s="21" t="s">
        <v>11007</v>
      </c>
      <c r="C3169" s="13" t="s">
        <v>166</v>
      </c>
      <c r="D3169" s="766" t="s">
        <v>11791</v>
      </c>
      <c r="E3169" s="783">
        <v>11750</v>
      </c>
      <c r="F3169" s="214"/>
      <c r="G3169" s="1051">
        <f t="shared" si="62"/>
        <v>11750</v>
      </c>
      <c r="H3169" s="54"/>
    </row>
    <row r="3170" spans="1:8" hidden="1" x14ac:dyDescent="0.25">
      <c r="A3170" s="113">
        <v>45196</v>
      </c>
      <c r="B3170" s="21" t="s">
        <v>10232</v>
      </c>
      <c r="C3170" s="13" t="s">
        <v>164</v>
      </c>
      <c r="D3170" s="766" t="s">
        <v>11491</v>
      </c>
      <c r="E3170" s="783">
        <v>12678</v>
      </c>
      <c r="F3170" s="214"/>
      <c r="G3170" s="1051">
        <f t="shared" si="62"/>
        <v>12678</v>
      </c>
      <c r="H3170" s="54"/>
    </row>
    <row r="3171" spans="1:8" hidden="1" x14ac:dyDescent="0.25">
      <c r="A3171" s="113">
        <v>45188</v>
      </c>
      <c r="B3171" s="21" t="s">
        <v>9409</v>
      </c>
      <c r="C3171" s="13" t="s">
        <v>164</v>
      </c>
      <c r="D3171" s="766"/>
      <c r="E3171" s="783"/>
      <c r="F3171" s="785">
        <v>4370</v>
      </c>
      <c r="G3171" s="784">
        <f t="shared" si="62"/>
        <v>-4370</v>
      </c>
      <c r="H3171" s="1157" t="s">
        <v>11173</v>
      </c>
    </row>
    <row r="3172" spans="1:8" hidden="1" x14ac:dyDescent="0.25">
      <c r="A3172" s="113">
        <v>45188</v>
      </c>
      <c r="B3172" s="21" t="s">
        <v>9967</v>
      </c>
      <c r="C3172" s="13" t="s">
        <v>164</v>
      </c>
      <c r="D3172" s="766"/>
      <c r="E3172" s="783"/>
      <c r="F3172" s="142">
        <v>1260</v>
      </c>
      <c r="G3172" s="784">
        <f t="shared" ref="G3172:G3273" si="64">E3172-F3172</f>
        <v>-1260</v>
      </c>
      <c r="H3172" s="1158"/>
    </row>
    <row r="3173" spans="1:8" hidden="1" x14ac:dyDescent="0.25">
      <c r="A3173" s="113">
        <v>45188</v>
      </c>
      <c r="B3173" s="21" t="s">
        <v>9986</v>
      </c>
      <c r="C3173" s="13" t="s">
        <v>164</v>
      </c>
      <c r="D3173" s="766"/>
      <c r="E3173" s="783"/>
      <c r="F3173" s="142">
        <v>9626</v>
      </c>
      <c r="G3173" s="784">
        <f t="shared" si="64"/>
        <v>-9626</v>
      </c>
      <c r="H3173" s="1158"/>
    </row>
    <row r="3174" spans="1:8" hidden="1" x14ac:dyDescent="0.25">
      <c r="A3174" s="113">
        <v>45188</v>
      </c>
      <c r="B3174" s="21" t="s">
        <v>10151</v>
      </c>
      <c r="C3174" s="13" t="s">
        <v>164</v>
      </c>
      <c r="D3174" s="766"/>
      <c r="E3174" s="783"/>
      <c r="F3174" s="142">
        <v>6023</v>
      </c>
      <c r="G3174" s="784">
        <f t="shared" si="64"/>
        <v>-6023</v>
      </c>
      <c r="H3174" s="1158"/>
    </row>
    <row r="3175" spans="1:8" hidden="1" x14ac:dyDescent="0.25">
      <c r="A3175" s="113">
        <v>45188</v>
      </c>
      <c r="B3175" s="21" t="s">
        <v>10296</v>
      </c>
      <c r="C3175" s="13" t="s">
        <v>164</v>
      </c>
      <c r="D3175" s="766"/>
      <c r="E3175" s="783"/>
      <c r="F3175" s="142">
        <v>6055</v>
      </c>
      <c r="G3175" s="784">
        <f t="shared" si="64"/>
        <v>-6055</v>
      </c>
      <c r="H3175" s="1158"/>
    </row>
    <row r="3176" spans="1:8" hidden="1" x14ac:dyDescent="0.25">
      <c r="A3176" s="113">
        <v>45188</v>
      </c>
      <c r="B3176" s="21" t="s">
        <v>10471</v>
      </c>
      <c r="C3176" s="13" t="s">
        <v>164</v>
      </c>
      <c r="D3176" s="766"/>
      <c r="E3176" s="783"/>
      <c r="F3176" s="142">
        <v>60002</v>
      </c>
      <c r="G3176" s="784">
        <f t="shared" si="64"/>
        <v>-60002</v>
      </c>
      <c r="H3176" s="1158"/>
    </row>
    <row r="3177" spans="1:8" hidden="1" x14ac:dyDescent="0.25">
      <c r="A3177" s="113">
        <v>45188</v>
      </c>
      <c r="B3177" s="21" t="s">
        <v>10232</v>
      </c>
      <c r="C3177" s="13" t="s">
        <v>164</v>
      </c>
      <c r="D3177" s="766"/>
      <c r="E3177" s="783"/>
      <c r="F3177" s="142">
        <v>9551</v>
      </c>
      <c r="G3177" s="784">
        <f t="shared" si="64"/>
        <v>-9551</v>
      </c>
      <c r="H3177" s="1158"/>
    </row>
    <row r="3178" spans="1:8" hidden="1" x14ac:dyDescent="0.25">
      <c r="A3178" s="113">
        <v>45188</v>
      </c>
      <c r="B3178" s="21" t="s">
        <v>9356</v>
      </c>
      <c r="C3178" s="13" t="s">
        <v>164</v>
      </c>
      <c r="D3178" s="766"/>
      <c r="E3178" s="783"/>
      <c r="F3178" s="142">
        <v>20807</v>
      </c>
      <c r="G3178" s="784">
        <f t="shared" si="64"/>
        <v>-20807</v>
      </c>
      <c r="H3178" s="1158"/>
    </row>
    <row r="3179" spans="1:8" ht="16.5" hidden="1" thickBot="1" x14ac:dyDescent="0.3">
      <c r="A3179" s="113">
        <v>45188</v>
      </c>
      <c r="B3179" s="21" t="s">
        <v>10379</v>
      </c>
      <c r="C3179" s="13" t="s">
        <v>164</v>
      </c>
      <c r="D3179" s="766"/>
      <c r="E3179" s="783"/>
      <c r="F3179" s="786">
        <v>14924</v>
      </c>
      <c r="G3179" s="784">
        <f t="shared" si="64"/>
        <v>-14924</v>
      </c>
      <c r="H3179" s="1159"/>
    </row>
    <row r="3180" spans="1:8" hidden="1" x14ac:dyDescent="0.25">
      <c r="A3180" s="113">
        <v>45188</v>
      </c>
      <c r="B3180" s="21" t="s">
        <v>9356</v>
      </c>
      <c r="C3180" s="13" t="s">
        <v>169</v>
      </c>
      <c r="D3180" s="766" t="s">
        <v>11202</v>
      </c>
      <c r="E3180" s="22">
        <v>44544</v>
      </c>
      <c r="F3180" s="110"/>
      <c r="G3180" s="784">
        <f t="shared" si="64"/>
        <v>44544</v>
      </c>
      <c r="H3180" s="956"/>
    </row>
    <row r="3181" spans="1:8" hidden="1" x14ac:dyDescent="0.25">
      <c r="A3181" s="113">
        <v>45191</v>
      </c>
      <c r="B3181" s="21" t="s">
        <v>10576</v>
      </c>
      <c r="C3181" s="13" t="s">
        <v>180</v>
      </c>
      <c r="D3181" s="766"/>
      <c r="E3181" s="22"/>
      <c r="F3181" s="110">
        <v>1000000</v>
      </c>
      <c r="G3181" s="14">
        <f t="shared" si="64"/>
        <v>-1000000</v>
      </c>
      <c r="H3181" s="13" t="s">
        <v>11160</v>
      </c>
    </row>
    <row r="3182" spans="1:8" hidden="1" x14ac:dyDescent="0.25">
      <c r="A3182" s="113">
        <v>45190</v>
      </c>
      <c r="B3182" s="21" t="s">
        <v>9986</v>
      </c>
      <c r="C3182" s="13" t="s">
        <v>169</v>
      </c>
      <c r="D3182" s="766"/>
      <c r="E3182" s="783"/>
      <c r="F3182" s="785">
        <v>100000</v>
      </c>
      <c r="G3182" s="784">
        <f t="shared" si="64"/>
        <v>-100000</v>
      </c>
      <c r="H3182" s="1166" t="s">
        <v>11172</v>
      </c>
    </row>
    <row r="3183" spans="1:8" hidden="1" x14ac:dyDescent="0.25">
      <c r="A3183" s="113">
        <v>45190</v>
      </c>
      <c r="B3183" s="21" t="s">
        <v>10571</v>
      </c>
      <c r="C3183" s="13" t="s">
        <v>169</v>
      </c>
      <c r="D3183" s="766"/>
      <c r="E3183" s="783"/>
      <c r="F3183" s="142">
        <v>100000</v>
      </c>
      <c r="G3183" s="784">
        <f t="shared" si="64"/>
        <v>-100000</v>
      </c>
      <c r="H3183" s="1171"/>
    </row>
    <row r="3184" spans="1:8" ht="16.5" hidden="1" thickBot="1" x14ac:dyDescent="0.3">
      <c r="A3184" s="113">
        <v>45190</v>
      </c>
      <c r="B3184" s="21" t="s">
        <v>9356</v>
      </c>
      <c r="C3184" s="13" t="s">
        <v>169</v>
      </c>
      <c r="D3184" s="766"/>
      <c r="E3184" s="783"/>
      <c r="F3184" s="786">
        <v>300000</v>
      </c>
      <c r="G3184" s="784">
        <f t="shared" si="64"/>
        <v>-300000</v>
      </c>
      <c r="H3184" s="1167"/>
    </row>
    <row r="3185" spans="1:8" hidden="1" x14ac:dyDescent="0.25">
      <c r="A3185" s="113">
        <v>45190</v>
      </c>
      <c r="B3185" s="21" t="s">
        <v>10232</v>
      </c>
      <c r="C3185" s="13" t="s">
        <v>8394</v>
      </c>
      <c r="D3185" s="766"/>
      <c r="E3185" s="22"/>
      <c r="F3185" s="112">
        <v>500000</v>
      </c>
      <c r="G3185" s="784">
        <f t="shared" si="64"/>
        <v>-500000</v>
      </c>
      <c r="H3185" s="13" t="s">
        <v>11168</v>
      </c>
    </row>
    <row r="3186" spans="1:8" hidden="1" x14ac:dyDescent="0.25">
      <c r="A3186" s="113">
        <v>45192</v>
      </c>
      <c r="B3186" s="21" t="s">
        <v>9356</v>
      </c>
      <c r="C3186" s="13" t="s">
        <v>7467</v>
      </c>
      <c r="D3186" s="766" t="s">
        <v>11252</v>
      </c>
      <c r="E3186" s="22">
        <v>16000</v>
      </c>
      <c r="F3186" s="112"/>
      <c r="G3186" s="784">
        <f t="shared" si="64"/>
        <v>16000</v>
      </c>
      <c r="H3186" s="13"/>
    </row>
    <row r="3187" spans="1:8" hidden="1" x14ac:dyDescent="0.25">
      <c r="A3187" s="113">
        <v>45194</v>
      </c>
      <c r="B3187" s="21" t="s">
        <v>10232</v>
      </c>
      <c r="C3187" s="13" t="s">
        <v>180</v>
      </c>
      <c r="D3187" s="766" t="s">
        <v>11201</v>
      </c>
      <c r="E3187" s="22">
        <v>18060</v>
      </c>
      <c r="F3187" s="112"/>
      <c r="G3187" s="784">
        <f t="shared" si="64"/>
        <v>18060</v>
      </c>
      <c r="H3187" s="13"/>
    </row>
    <row r="3188" spans="1:8" hidden="1" x14ac:dyDescent="0.25">
      <c r="A3188" s="113">
        <v>45194</v>
      </c>
      <c r="B3188" s="21" t="s">
        <v>9967</v>
      </c>
      <c r="C3188" s="13" t="s">
        <v>169</v>
      </c>
      <c r="D3188" s="766" t="s">
        <v>11203</v>
      </c>
      <c r="E3188" s="22">
        <v>15350</v>
      </c>
      <c r="F3188" s="112"/>
      <c r="G3188" s="784">
        <f t="shared" si="64"/>
        <v>15350</v>
      </c>
      <c r="H3188" s="13"/>
    </row>
    <row r="3189" spans="1:8" hidden="1" x14ac:dyDescent="0.25">
      <c r="A3189" s="113">
        <v>45194</v>
      </c>
      <c r="B3189" s="21" t="s">
        <v>10232</v>
      </c>
      <c r="C3189" s="13" t="s">
        <v>11324</v>
      </c>
      <c r="D3189" s="766"/>
      <c r="E3189" s="22"/>
      <c r="F3189" s="111">
        <v>1000000</v>
      </c>
      <c r="G3189" s="784">
        <f t="shared" si="64"/>
        <v>-1000000</v>
      </c>
      <c r="H3189" s="13" t="s">
        <v>11325</v>
      </c>
    </row>
    <row r="3190" spans="1:8" hidden="1" x14ac:dyDescent="0.25">
      <c r="A3190" s="113">
        <v>45194</v>
      </c>
      <c r="B3190" s="21" t="s">
        <v>10571</v>
      </c>
      <c r="C3190" s="13" t="s">
        <v>7467</v>
      </c>
      <c r="D3190" s="766"/>
      <c r="E3190" s="22"/>
      <c r="F3190" s="111">
        <v>500000</v>
      </c>
      <c r="G3190" s="784">
        <f t="shared" si="64"/>
        <v>-500000</v>
      </c>
      <c r="H3190" s="13" t="s">
        <v>11174</v>
      </c>
    </row>
    <row r="3191" spans="1:8" hidden="1" x14ac:dyDescent="0.25">
      <c r="A3191" s="113">
        <v>45195</v>
      </c>
      <c r="B3191" s="21" t="s">
        <v>10151</v>
      </c>
      <c r="C3191" s="13" t="s">
        <v>8394</v>
      </c>
      <c r="D3191" s="766"/>
      <c r="E3191" s="783"/>
      <c r="F3191" s="785">
        <v>158496</v>
      </c>
      <c r="G3191" s="784">
        <f t="shared" si="64"/>
        <v>-158496</v>
      </c>
      <c r="H3191" s="1166" t="s">
        <v>11224</v>
      </c>
    </row>
    <row r="3192" spans="1:8" hidden="1" x14ac:dyDescent="0.25">
      <c r="A3192" s="113">
        <v>45195</v>
      </c>
      <c r="B3192" s="21" t="s">
        <v>10571</v>
      </c>
      <c r="C3192" s="13" t="s">
        <v>8394</v>
      </c>
      <c r="D3192" s="766"/>
      <c r="E3192" s="783"/>
      <c r="F3192" s="152">
        <v>11574</v>
      </c>
      <c r="G3192" s="784">
        <f t="shared" si="64"/>
        <v>-11574</v>
      </c>
      <c r="H3192" s="1171"/>
    </row>
    <row r="3193" spans="1:8" hidden="1" x14ac:dyDescent="0.25">
      <c r="A3193" s="113">
        <v>45195</v>
      </c>
      <c r="B3193" s="21" t="s">
        <v>9356</v>
      </c>
      <c r="C3193" s="13" t="s">
        <v>8394</v>
      </c>
      <c r="D3193" s="766"/>
      <c r="E3193" s="783"/>
      <c r="F3193" s="152">
        <v>120076</v>
      </c>
      <c r="G3193" s="784">
        <f t="shared" si="64"/>
        <v>-120076</v>
      </c>
      <c r="H3193" s="1171"/>
    </row>
    <row r="3194" spans="1:8" hidden="1" x14ac:dyDescent="0.25">
      <c r="A3194" s="113">
        <v>45195</v>
      </c>
      <c r="B3194" s="21" t="s">
        <v>10379</v>
      </c>
      <c r="C3194" s="13" t="s">
        <v>8394</v>
      </c>
      <c r="D3194" s="766"/>
      <c r="E3194" s="783"/>
      <c r="F3194" s="152">
        <v>209438</v>
      </c>
      <c r="G3194" s="784">
        <f t="shared" si="64"/>
        <v>-209438</v>
      </c>
      <c r="H3194" s="1171"/>
    </row>
    <row r="3195" spans="1:8" hidden="1" x14ac:dyDescent="0.25">
      <c r="A3195" s="113">
        <v>45195</v>
      </c>
      <c r="B3195" s="21" t="s">
        <v>11075</v>
      </c>
      <c r="C3195" s="13" t="s">
        <v>8394</v>
      </c>
      <c r="D3195" s="766"/>
      <c r="E3195" s="783"/>
      <c r="F3195" s="152">
        <v>203556</v>
      </c>
      <c r="G3195" s="784">
        <f t="shared" si="64"/>
        <v>-203556</v>
      </c>
      <c r="H3195" s="1171"/>
    </row>
    <row r="3196" spans="1:8" ht="16.5" hidden="1" customHeight="1" thickBot="1" x14ac:dyDescent="0.3">
      <c r="A3196" s="113">
        <v>45195</v>
      </c>
      <c r="B3196" s="21" t="s">
        <v>10576</v>
      </c>
      <c r="C3196" s="13" t="s">
        <v>8394</v>
      </c>
      <c r="D3196" s="766"/>
      <c r="E3196" s="783"/>
      <c r="F3196" s="296">
        <v>296860</v>
      </c>
      <c r="G3196" s="784">
        <f t="shared" si="64"/>
        <v>-296860</v>
      </c>
      <c r="H3196" s="1167"/>
    </row>
    <row r="3197" spans="1:8" hidden="1" x14ac:dyDescent="0.25">
      <c r="A3197" s="113">
        <v>45195</v>
      </c>
      <c r="B3197" s="21" t="s">
        <v>10571</v>
      </c>
      <c r="C3197" s="13" t="s">
        <v>7467</v>
      </c>
      <c r="D3197" s="766"/>
      <c r="E3197" s="783"/>
      <c r="F3197" s="785">
        <v>586928</v>
      </c>
      <c r="G3197" s="784">
        <f t="shared" si="64"/>
        <v>-586928</v>
      </c>
      <c r="H3197" s="1146" t="s">
        <v>11213</v>
      </c>
    </row>
    <row r="3198" spans="1:8" hidden="1" x14ac:dyDescent="0.25">
      <c r="A3198" s="113">
        <v>45195</v>
      </c>
      <c r="B3198" s="21" t="s">
        <v>9661</v>
      </c>
      <c r="C3198" s="13" t="s">
        <v>7467</v>
      </c>
      <c r="D3198" s="766"/>
      <c r="E3198" s="783"/>
      <c r="F3198" s="142">
        <v>130436</v>
      </c>
      <c r="G3198" s="784">
        <f t="shared" si="64"/>
        <v>-130436</v>
      </c>
      <c r="H3198" s="1147"/>
    </row>
    <row r="3199" spans="1:8" ht="16.5" hidden="1" thickBot="1" x14ac:dyDescent="0.3">
      <c r="A3199" s="113">
        <v>45195</v>
      </c>
      <c r="B3199" s="21" t="s">
        <v>10296</v>
      </c>
      <c r="C3199" s="13" t="s">
        <v>7467</v>
      </c>
      <c r="D3199" s="766"/>
      <c r="E3199" s="783"/>
      <c r="F3199" s="786">
        <v>82636</v>
      </c>
      <c r="G3199" s="784">
        <f t="shared" si="64"/>
        <v>-82636</v>
      </c>
      <c r="H3199" s="1148"/>
    </row>
    <row r="3200" spans="1:8" hidden="1" x14ac:dyDescent="0.25">
      <c r="A3200" s="113">
        <v>45195</v>
      </c>
      <c r="B3200" s="21" t="s">
        <v>10232</v>
      </c>
      <c r="C3200" s="13" t="s">
        <v>7467</v>
      </c>
      <c r="D3200" s="766" t="s">
        <v>11253</v>
      </c>
      <c r="E3200" s="783">
        <v>716336</v>
      </c>
      <c r="F3200" s="214"/>
      <c r="G3200" s="784">
        <f t="shared" si="64"/>
        <v>716336</v>
      </c>
      <c r="H3200" s="343"/>
    </row>
    <row r="3201" spans="1:8" hidden="1" x14ac:dyDescent="0.25">
      <c r="A3201" s="113">
        <v>45197</v>
      </c>
      <c r="B3201" s="21" t="s">
        <v>11075</v>
      </c>
      <c r="C3201" s="13" t="s">
        <v>7467</v>
      </c>
      <c r="D3201" s="766" t="s">
        <v>11254</v>
      </c>
      <c r="E3201" s="783">
        <v>147702</v>
      </c>
      <c r="F3201" s="214"/>
      <c r="G3201" s="784">
        <f t="shared" si="64"/>
        <v>147702</v>
      </c>
      <c r="H3201" s="343"/>
    </row>
    <row r="3202" spans="1:8" hidden="1" x14ac:dyDescent="0.25">
      <c r="A3202" s="113">
        <v>45195</v>
      </c>
      <c r="B3202" s="21" t="s">
        <v>10571</v>
      </c>
      <c r="C3202" s="13" t="s">
        <v>7467</v>
      </c>
      <c r="D3202" s="766"/>
      <c r="E3202" s="783"/>
      <c r="F3202" s="785">
        <v>32460</v>
      </c>
      <c r="G3202" s="784">
        <f t="shared" si="64"/>
        <v>-32460</v>
      </c>
      <c r="H3202" s="1166" t="s">
        <v>11172</v>
      </c>
    </row>
    <row r="3203" spans="1:8" hidden="1" x14ac:dyDescent="0.25">
      <c r="A3203" s="113">
        <v>45195</v>
      </c>
      <c r="B3203" s="21" t="s">
        <v>10151</v>
      </c>
      <c r="C3203" s="13" t="s">
        <v>7467</v>
      </c>
      <c r="D3203" s="766"/>
      <c r="E3203" s="783"/>
      <c r="F3203" s="152">
        <v>228360</v>
      </c>
      <c r="G3203" s="784">
        <f t="shared" si="64"/>
        <v>-228360</v>
      </c>
      <c r="H3203" s="1171"/>
    </row>
    <row r="3204" spans="1:8" hidden="1" x14ac:dyDescent="0.25">
      <c r="A3204" s="113">
        <v>45195</v>
      </c>
      <c r="B3204" s="21" t="s">
        <v>9986</v>
      </c>
      <c r="C3204" s="13" t="s">
        <v>7467</v>
      </c>
      <c r="D3204" s="766"/>
      <c r="E3204" s="783"/>
      <c r="F3204" s="152">
        <v>35755</v>
      </c>
      <c r="G3204" s="784">
        <f t="shared" si="64"/>
        <v>-35755</v>
      </c>
      <c r="H3204" s="1171"/>
    </row>
    <row r="3205" spans="1:8" ht="16.5" hidden="1" thickBot="1" x14ac:dyDescent="0.3">
      <c r="A3205" s="113">
        <v>45195</v>
      </c>
      <c r="B3205" s="21" t="s">
        <v>11075</v>
      </c>
      <c r="C3205" s="13" t="s">
        <v>7467</v>
      </c>
      <c r="D3205" s="766"/>
      <c r="E3205" s="783"/>
      <c r="F3205" s="296">
        <f>500000-F3204-F3203-F3202</f>
        <v>203425</v>
      </c>
      <c r="G3205" s="784">
        <f t="shared" si="64"/>
        <v>-203425</v>
      </c>
      <c r="H3205" s="1167"/>
    </row>
    <row r="3206" spans="1:8" hidden="1" x14ac:dyDescent="0.25">
      <c r="A3206" s="113">
        <v>45197</v>
      </c>
      <c r="B3206" s="21" t="s">
        <v>10576</v>
      </c>
      <c r="C3206" s="13" t="s">
        <v>8394</v>
      </c>
      <c r="D3206" s="766" t="s">
        <v>11258</v>
      </c>
      <c r="E3206" s="783">
        <v>198542</v>
      </c>
      <c r="F3206" s="214"/>
      <c r="G3206" s="784">
        <f t="shared" si="64"/>
        <v>198542</v>
      </c>
      <c r="H3206" s="956"/>
    </row>
    <row r="3207" spans="1:8" ht="21" hidden="1" x14ac:dyDescent="0.25">
      <c r="A3207" s="113">
        <v>45197</v>
      </c>
      <c r="B3207" s="21" t="s">
        <v>11075</v>
      </c>
      <c r="C3207" s="13" t="s">
        <v>7467</v>
      </c>
      <c r="D3207" s="766"/>
      <c r="E3207" s="783"/>
      <c r="F3207" s="214">
        <v>50000</v>
      </c>
      <c r="G3207" s="784">
        <f t="shared" si="64"/>
        <v>-50000</v>
      </c>
      <c r="H3207" s="1052" t="s">
        <v>11264</v>
      </c>
    </row>
    <row r="3208" spans="1:8" hidden="1" x14ac:dyDescent="0.25">
      <c r="A3208" s="113">
        <v>45197</v>
      </c>
      <c r="B3208" s="21" t="s">
        <v>10576</v>
      </c>
      <c r="C3208" s="13" t="s">
        <v>8394</v>
      </c>
      <c r="D3208" s="766" t="s">
        <v>11259</v>
      </c>
      <c r="E3208" s="783">
        <v>43188</v>
      </c>
      <c r="F3208" s="214"/>
      <c r="G3208" s="784">
        <f t="shared" si="64"/>
        <v>43188</v>
      </c>
      <c r="H3208" s="956"/>
    </row>
    <row r="3209" spans="1:8" hidden="1" x14ac:dyDescent="0.25">
      <c r="A3209" s="113">
        <v>45197</v>
      </c>
      <c r="B3209" s="21" t="s">
        <v>11075</v>
      </c>
      <c r="C3209" s="13" t="s">
        <v>8394</v>
      </c>
      <c r="D3209" s="766" t="s">
        <v>11260</v>
      </c>
      <c r="E3209" s="783">
        <v>137198</v>
      </c>
      <c r="F3209" s="214"/>
      <c r="G3209" s="784">
        <f t="shared" si="64"/>
        <v>137198</v>
      </c>
      <c r="H3209" s="956"/>
    </row>
    <row r="3210" spans="1:8" hidden="1" x14ac:dyDescent="0.25">
      <c r="A3210" s="113">
        <v>45197</v>
      </c>
      <c r="B3210" s="21" t="s">
        <v>9356</v>
      </c>
      <c r="C3210" s="13" t="s">
        <v>8394</v>
      </c>
      <c r="D3210" s="766" t="s">
        <v>11261</v>
      </c>
      <c r="E3210" s="783">
        <v>3763</v>
      </c>
      <c r="F3210" s="214"/>
      <c r="G3210" s="784">
        <f t="shared" si="64"/>
        <v>3763</v>
      </c>
      <c r="H3210" s="956"/>
    </row>
    <row r="3211" spans="1:8" hidden="1" x14ac:dyDescent="0.25">
      <c r="A3211" s="113">
        <v>45199</v>
      </c>
      <c r="B3211" s="21" t="s">
        <v>10576</v>
      </c>
      <c r="C3211" s="13" t="s">
        <v>168</v>
      </c>
      <c r="D3211" s="766" t="s">
        <v>11262</v>
      </c>
      <c r="E3211" s="783">
        <v>3780</v>
      </c>
      <c r="F3211" s="214"/>
      <c r="G3211" s="784">
        <f t="shared" si="64"/>
        <v>3780</v>
      </c>
      <c r="H3211" s="956"/>
    </row>
    <row r="3212" spans="1:8" hidden="1"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12267</v>
      </c>
      <c r="E3213" s="783">
        <v>198000</v>
      </c>
      <c r="F3213" s="214"/>
      <c r="G3213" s="784">
        <f t="shared" si="64"/>
        <v>198000</v>
      </c>
      <c r="H3213" s="956"/>
    </row>
    <row r="3214" spans="1:8" x14ac:dyDescent="0.25">
      <c r="A3214" s="113">
        <v>45201</v>
      </c>
      <c r="B3214" s="21" t="s">
        <v>10296</v>
      </c>
      <c r="C3214" s="13" t="s">
        <v>5187</v>
      </c>
      <c r="D3214" s="766" t="s">
        <v>12261</v>
      </c>
      <c r="E3214" s="783">
        <v>151948</v>
      </c>
      <c r="F3214" s="214"/>
      <c r="G3214" s="784">
        <f t="shared" si="64"/>
        <v>151948</v>
      </c>
      <c r="H3214" s="956"/>
    </row>
    <row r="3215" spans="1:8" hidden="1" x14ac:dyDescent="0.25">
      <c r="A3215" s="113">
        <v>45202</v>
      </c>
      <c r="B3215" s="21" t="s">
        <v>10151</v>
      </c>
      <c r="C3215" s="13" t="s">
        <v>8394</v>
      </c>
      <c r="D3215" s="766" t="s">
        <v>11345</v>
      </c>
      <c r="E3215" s="783">
        <v>75140</v>
      </c>
      <c r="F3215" s="214"/>
      <c r="G3215" s="784">
        <f t="shared" si="64"/>
        <v>75140</v>
      </c>
      <c r="H3215" s="956"/>
    </row>
    <row r="3216" spans="1:8" hidden="1" x14ac:dyDescent="0.25">
      <c r="A3216" s="113">
        <v>45202</v>
      </c>
      <c r="B3216" s="21" t="s">
        <v>10576</v>
      </c>
      <c r="C3216" s="13" t="s">
        <v>7467</v>
      </c>
      <c r="D3216" s="766" t="s">
        <v>11255</v>
      </c>
      <c r="E3216" s="22">
        <v>64000</v>
      </c>
      <c r="F3216" s="112"/>
      <c r="G3216" s="784">
        <f t="shared" si="64"/>
        <v>64000</v>
      </c>
      <c r="H3216" s="13"/>
    </row>
    <row r="3217" spans="1:8" hidden="1" x14ac:dyDescent="0.25">
      <c r="A3217" s="113">
        <v>45202</v>
      </c>
      <c r="B3217" s="21" t="s">
        <v>10232</v>
      </c>
      <c r="C3217" s="13" t="s">
        <v>7467</v>
      </c>
      <c r="D3217" s="766" t="s">
        <v>11256</v>
      </c>
      <c r="E3217" s="22">
        <v>683270</v>
      </c>
      <c r="F3217" s="111"/>
      <c r="G3217" s="784">
        <f t="shared" si="64"/>
        <v>683270</v>
      </c>
      <c r="H3217" s="13"/>
    </row>
    <row r="3218" spans="1:8" hidden="1" x14ac:dyDescent="0.25">
      <c r="A3218" s="113">
        <v>45202</v>
      </c>
      <c r="B3218" s="21" t="s">
        <v>8559</v>
      </c>
      <c r="C3218" s="13" t="s">
        <v>168</v>
      </c>
      <c r="D3218" s="766"/>
      <c r="E3218" s="783"/>
      <c r="F3218" s="785">
        <v>83200</v>
      </c>
      <c r="G3218" s="784">
        <f t="shared" si="64"/>
        <v>-83200</v>
      </c>
      <c r="H3218" s="1166" t="s">
        <v>11172</v>
      </c>
    </row>
    <row r="3219" spans="1:8" hidden="1" x14ac:dyDescent="0.25">
      <c r="A3219" s="113">
        <v>45202</v>
      </c>
      <c r="B3219" s="21" t="s">
        <v>8868</v>
      </c>
      <c r="C3219" s="13" t="s">
        <v>168</v>
      </c>
      <c r="D3219" s="766"/>
      <c r="E3219" s="783"/>
      <c r="F3219" s="152">
        <v>227720</v>
      </c>
      <c r="G3219" s="784">
        <f t="shared" si="64"/>
        <v>-227720</v>
      </c>
      <c r="H3219" s="1171"/>
    </row>
    <row r="3220" spans="1:8" hidden="1" x14ac:dyDescent="0.25">
      <c r="A3220" s="113">
        <v>45202</v>
      </c>
      <c r="B3220" s="21" t="s">
        <v>9507</v>
      </c>
      <c r="C3220" s="13" t="s">
        <v>168</v>
      </c>
      <c r="D3220" s="766"/>
      <c r="E3220" s="783"/>
      <c r="F3220" s="152">
        <v>9820</v>
      </c>
      <c r="G3220" s="784">
        <f t="shared" si="64"/>
        <v>-9820</v>
      </c>
      <c r="H3220" s="1171"/>
    </row>
    <row r="3221" spans="1:8" ht="16.5" hidden="1" thickBot="1" x14ac:dyDescent="0.3">
      <c r="A3221" s="113">
        <v>45202</v>
      </c>
      <c r="B3221" s="21" t="s">
        <v>10296</v>
      </c>
      <c r="C3221" s="13" t="s">
        <v>168</v>
      </c>
      <c r="D3221" s="766"/>
      <c r="E3221" s="783"/>
      <c r="F3221" s="296">
        <v>179260</v>
      </c>
      <c r="G3221" s="784">
        <f t="shared" si="64"/>
        <v>-179260</v>
      </c>
      <c r="H3221" s="1167"/>
    </row>
    <row r="3222" spans="1:8" hidden="1" x14ac:dyDescent="0.25">
      <c r="A3222" s="113">
        <v>45202</v>
      </c>
      <c r="B3222" s="21" t="s">
        <v>9356</v>
      </c>
      <c r="C3222" s="13" t="s">
        <v>7467</v>
      </c>
      <c r="D3222" s="766"/>
      <c r="E3222" s="22"/>
      <c r="F3222" s="112">
        <v>200000</v>
      </c>
      <c r="G3222" s="14">
        <f t="shared" si="64"/>
        <v>-200000</v>
      </c>
      <c r="H3222" s="13" t="s">
        <v>11174</v>
      </c>
    </row>
    <row r="3223" spans="1:8" hidden="1" x14ac:dyDescent="0.25">
      <c r="A3223" s="113">
        <v>45203</v>
      </c>
      <c r="B3223" s="21" t="s">
        <v>10576</v>
      </c>
      <c r="C3223" s="13" t="s">
        <v>180</v>
      </c>
      <c r="D3223" s="766"/>
      <c r="E3223" s="22"/>
      <c r="F3223" s="19">
        <v>500000</v>
      </c>
      <c r="G3223" s="14">
        <f t="shared" si="64"/>
        <v>-500000</v>
      </c>
      <c r="H3223" s="13" t="s">
        <v>11174</v>
      </c>
    </row>
    <row r="3224" spans="1:8" hidden="1" x14ac:dyDescent="0.25">
      <c r="A3224" s="113">
        <v>45204</v>
      </c>
      <c r="B3224" s="21" t="s">
        <v>9986</v>
      </c>
      <c r="C3224" s="13" t="s">
        <v>169</v>
      </c>
      <c r="D3224" s="766" t="s">
        <v>11358</v>
      </c>
      <c r="E3224" s="22">
        <v>149219</v>
      </c>
      <c r="F3224" s="19"/>
      <c r="G3224" s="14">
        <f t="shared" si="64"/>
        <v>149219</v>
      </c>
      <c r="H3224" s="13"/>
    </row>
    <row r="3225" spans="1:8" hidden="1" x14ac:dyDescent="0.25">
      <c r="A3225" s="113">
        <v>45205</v>
      </c>
      <c r="B3225" s="21" t="s">
        <v>10232</v>
      </c>
      <c r="C3225" s="13" t="s">
        <v>7467</v>
      </c>
      <c r="D3225" s="766" t="s">
        <v>11353</v>
      </c>
      <c r="E3225" s="22">
        <v>461969</v>
      </c>
      <c r="F3225" s="19"/>
      <c r="G3225" s="14">
        <f t="shared" si="64"/>
        <v>461969</v>
      </c>
      <c r="H3225" s="13"/>
    </row>
    <row r="3226" spans="1:8" hidden="1" x14ac:dyDescent="0.25">
      <c r="A3226" s="113">
        <v>45205</v>
      </c>
      <c r="B3226" s="21" t="s">
        <v>10576</v>
      </c>
      <c r="C3226" s="13" t="s">
        <v>7467</v>
      </c>
      <c r="D3226" s="766" t="s">
        <v>11354</v>
      </c>
      <c r="E3226" s="22">
        <v>461969</v>
      </c>
      <c r="F3226" s="19"/>
      <c r="G3226" s="14">
        <f t="shared" si="64"/>
        <v>461969</v>
      </c>
      <c r="H3226" s="13"/>
    </row>
    <row r="3227" spans="1:8" hidden="1" x14ac:dyDescent="0.25">
      <c r="A3227" s="113">
        <v>45206</v>
      </c>
      <c r="B3227" s="21" t="s">
        <v>9986</v>
      </c>
      <c r="C3227" s="13" t="s">
        <v>164</v>
      </c>
      <c r="D3227" s="766" t="s">
        <v>11272</v>
      </c>
      <c r="E3227" s="22">
        <v>11352</v>
      </c>
      <c r="F3227" s="19"/>
      <c r="G3227" s="14">
        <f t="shared" si="64"/>
        <v>11352</v>
      </c>
      <c r="H3227" s="13"/>
    </row>
    <row r="3228" spans="1:8" hidden="1" x14ac:dyDescent="0.25">
      <c r="A3228" s="113">
        <v>45206</v>
      </c>
      <c r="B3228" s="21" t="s">
        <v>10232</v>
      </c>
      <c r="C3228" s="13" t="s">
        <v>168</v>
      </c>
      <c r="D3228" s="766" t="s">
        <v>11330</v>
      </c>
      <c r="E3228" s="22">
        <v>44000</v>
      </c>
      <c r="F3228" s="19"/>
      <c r="G3228" s="14">
        <f t="shared" si="64"/>
        <v>44000</v>
      </c>
      <c r="H3228" s="13"/>
    </row>
    <row r="3229" spans="1:8" hidden="1" x14ac:dyDescent="0.25">
      <c r="A3229" s="113">
        <v>45206</v>
      </c>
      <c r="B3229" s="21" t="s">
        <v>10232</v>
      </c>
      <c r="C3229" s="13" t="s">
        <v>8394</v>
      </c>
      <c r="D3229" s="766" t="s">
        <v>11346</v>
      </c>
      <c r="E3229" s="22">
        <v>324466</v>
      </c>
      <c r="F3229" s="19"/>
      <c r="G3229" s="14">
        <f t="shared" si="64"/>
        <v>324466</v>
      </c>
      <c r="H3229" s="13"/>
    </row>
    <row r="3230" spans="1:8" hidden="1" x14ac:dyDescent="0.25">
      <c r="A3230" s="113">
        <v>45206</v>
      </c>
      <c r="B3230" s="21" t="s">
        <v>10576</v>
      </c>
      <c r="C3230" s="13" t="s">
        <v>8394</v>
      </c>
      <c r="D3230" s="766" t="s">
        <v>11347</v>
      </c>
      <c r="E3230" s="22">
        <v>61576</v>
      </c>
      <c r="F3230" s="19"/>
      <c r="G3230" s="14">
        <f t="shared" si="64"/>
        <v>61576</v>
      </c>
      <c r="H3230" s="13"/>
    </row>
    <row r="3231" spans="1:8" hidden="1" x14ac:dyDescent="0.25">
      <c r="A3231" s="113">
        <v>45206</v>
      </c>
      <c r="B3231" s="21" t="s">
        <v>10379</v>
      </c>
      <c r="C3231" s="13" t="s">
        <v>8394</v>
      </c>
      <c r="D3231" s="766" t="s">
        <v>11348</v>
      </c>
      <c r="E3231" s="22">
        <v>17368</v>
      </c>
      <c r="F3231" s="19"/>
      <c r="G3231" s="14">
        <f t="shared" si="64"/>
        <v>17368</v>
      </c>
      <c r="H3231" s="13"/>
    </row>
    <row r="3232" spans="1:8" hidden="1" x14ac:dyDescent="0.25">
      <c r="A3232" s="113">
        <v>45208</v>
      </c>
      <c r="B3232" s="21" t="s">
        <v>10232</v>
      </c>
      <c r="C3232" s="13" t="s">
        <v>168</v>
      </c>
      <c r="D3232" s="766" t="s">
        <v>11355</v>
      </c>
      <c r="E3232" s="22">
        <v>44000</v>
      </c>
      <c r="F3232" s="19"/>
      <c r="G3232" s="14">
        <f t="shared" si="64"/>
        <v>44000</v>
      </c>
      <c r="H3232" s="13"/>
    </row>
    <row r="3233" spans="1:8" hidden="1" x14ac:dyDescent="0.25">
      <c r="A3233" s="113">
        <v>45208</v>
      </c>
      <c r="B3233" s="21" t="s">
        <v>10909</v>
      </c>
      <c r="C3233" s="13" t="s">
        <v>168</v>
      </c>
      <c r="D3233" s="766" t="s">
        <v>11356</v>
      </c>
      <c r="E3233" s="22">
        <v>53000</v>
      </c>
      <c r="F3233" s="19"/>
      <c r="G3233" s="14">
        <f t="shared" si="64"/>
        <v>53000</v>
      </c>
      <c r="H3233" s="13"/>
    </row>
    <row r="3234" spans="1:8" hidden="1" x14ac:dyDescent="0.25">
      <c r="A3234" s="113">
        <v>45208</v>
      </c>
      <c r="B3234" s="21" t="s">
        <v>11075</v>
      </c>
      <c r="C3234" s="13" t="s">
        <v>8394</v>
      </c>
      <c r="D3234" s="766" t="s">
        <v>11349</v>
      </c>
      <c r="E3234" s="22">
        <v>57660</v>
      </c>
      <c r="F3234" s="19"/>
      <c r="G3234" s="14">
        <f t="shared" si="64"/>
        <v>57660</v>
      </c>
      <c r="H3234" s="13"/>
    </row>
    <row r="3235" spans="1:8" hidden="1" x14ac:dyDescent="0.25">
      <c r="A3235" s="113">
        <v>45208</v>
      </c>
      <c r="B3235" s="21" t="s">
        <v>10909</v>
      </c>
      <c r="C3235" s="13" t="s">
        <v>8394</v>
      </c>
      <c r="D3235" s="766" t="s">
        <v>11350</v>
      </c>
      <c r="E3235" s="22">
        <v>352873</v>
      </c>
      <c r="F3235" s="19"/>
      <c r="G3235" s="14">
        <f t="shared" si="64"/>
        <v>352873</v>
      </c>
      <c r="H3235" s="13"/>
    </row>
    <row r="3236" spans="1:8" hidden="1"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12270</v>
      </c>
      <c r="E3237" s="22">
        <v>291621.59999999998</v>
      </c>
      <c r="F3237" s="19"/>
      <c r="G3237" s="14">
        <f t="shared" si="64"/>
        <v>291621.59999999998</v>
      </c>
      <c r="H3237" s="13" t="s">
        <v>12274</v>
      </c>
    </row>
    <row r="3238" spans="1:8" x14ac:dyDescent="0.25">
      <c r="A3238" s="113">
        <v>45209</v>
      </c>
      <c r="B3238" s="21" t="s">
        <v>10909</v>
      </c>
      <c r="C3238" s="13" t="s">
        <v>5187</v>
      </c>
      <c r="D3238" s="766" t="s">
        <v>12271</v>
      </c>
      <c r="E3238" s="22">
        <v>87097.5</v>
      </c>
      <c r="F3238" s="19"/>
      <c r="G3238" s="14">
        <f t="shared" si="64"/>
        <v>87097.5</v>
      </c>
      <c r="H3238" s="13" t="s">
        <v>12274</v>
      </c>
    </row>
    <row r="3239" spans="1:8" x14ac:dyDescent="0.25">
      <c r="A3239" s="113">
        <v>45209</v>
      </c>
      <c r="B3239" s="21" t="s">
        <v>10909</v>
      </c>
      <c r="C3239" s="13" t="s">
        <v>5187</v>
      </c>
      <c r="D3239" s="766" t="s">
        <v>12272</v>
      </c>
      <c r="E3239" s="22">
        <v>214930.8</v>
      </c>
      <c r="F3239" s="19"/>
      <c r="G3239" s="14">
        <f t="shared" si="64"/>
        <v>214930.8</v>
      </c>
      <c r="H3239" s="13" t="s">
        <v>12274</v>
      </c>
    </row>
    <row r="3240" spans="1:8" x14ac:dyDescent="0.25">
      <c r="A3240" s="113">
        <v>45209</v>
      </c>
      <c r="B3240" s="21" t="s">
        <v>10909</v>
      </c>
      <c r="C3240" s="13" t="s">
        <v>5187</v>
      </c>
      <c r="D3240" s="766" t="s">
        <v>12273</v>
      </c>
      <c r="E3240" s="22">
        <v>253933.2</v>
      </c>
      <c r="F3240" s="19"/>
      <c r="G3240" s="14">
        <f t="shared" si="64"/>
        <v>253933.2</v>
      </c>
      <c r="H3240" s="13" t="s">
        <v>12274</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12268</v>
      </c>
    </row>
    <row r="3245" spans="1:8" hidden="1" x14ac:dyDescent="0.25">
      <c r="A3245" s="113">
        <v>45211</v>
      </c>
      <c r="B3245" s="21" t="s">
        <v>9769</v>
      </c>
      <c r="C3245" s="13" t="s">
        <v>8900</v>
      </c>
      <c r="D3245" s="766"/>
      <c r="E3245" s="22">
        <v>300000</v>
      </c>
      <c r="F3245" s="19"/>
      <c r="G3245" s="14">
        <f t="shared" si="64"/>
        <v>300000</v>
      </c>
      <c r="H3245" s="13" t="s">
        <v>11328</v>
      </c>
    </row>
    <row r="3246" spans="1:8" hidden="1" x14ac:dyDescent="0.25">
      <c r="A3246" s="113">
        <v>45211</v>
      </c>
      <c r="B3246" s="21" t="s">
        <v>9769</v>
      </c>
      <c r="C3246" s="13" t="s">
        <v>8900</v>
      </c>
      <c r="D3246" s="766"/>
      <c r="E3246" s="22"/>
      <c r="F3246" s="19">
        <v>100000</v>
      </c>
      <c r="G3246" s="14">
        <f t="shared" si="64"/>
        <v>-100000</v>
      </c>
      <c r="H3246" s="13" t="s">
        <v>4977</v>
      </c>
    </row>
    <row r="3247" spans="1:8" hidden="1" x14ac:dyDescent="0.25">
      <c r="A3247" s="113">
        <v>45211</v>
      </c>
      <c r="B3247" s="21" t="s">
        <v>7807</v>
      </c>
      <c r="C3247" s="13" t="s">
        <v>11329</v>
      </c>
      <c r="D3247" s="766"/>
      <c r="E3247" s="22">
        <v>1061510</v>
      </c>
      <c r="F3247" s="19"/>
      <c r="G3247" s="14">
        <f t="shared" si="64"/>
        <v>1061510</v>
      </c>
      <c r="H3247" s="13" t="s">
        <v>11328</v>
      </c>
    </row>
    <row r="3248" spans="1:8" hidden="1" x14ac:dyDescent="0.25">
      <c r="A3248" s="113">
        <v>45211</v>
      </c>
      <c r="B3248" s="21" t="s">
        <v>10576</v>
      </c>
      <c r="C3248" s="13" t="s">
        <v>9080</v>
      </c>
      <c r="D3248" s="766"/>
      <c r="E3248" s="22">
        <v>885000</v>
      </c>
      <c r="F3248" s="19"/>
      <c r="G3248" s="14">
        <f t="shared" si="64"/>
        <v>885000</v>
      </c>
      <c r="H3248" s="13" t="s">
        <v>11328</v>
      </c>
    </row>
    <row r="3249" spans="1:8" hidden="1" x14ac:dyDescent="0.25">
      <c r="A3249" s="113">
        <v>45211</v>
      </c>
      <c r="B3249" s="21" t="s">
        <v>10576</v>
      </c>
      <c r="C3249" s="13" t="s">
        <v>8091</v>
      </c>
      <c r="D3249" s="766"/>
      <c r="E3249" s="22">
        <v>4000000</v>
      </c>
      <c r="F3249" s="19"/>
      <c r="G3249" s="14">
        <f t="shared" si="64"/>
        <v>4000000</v>
      </c>
      <c r="H3249" s="13" t="s">
        <v>11328</v>
      </c>
    </row>
    <row r="3250" spans="1:8" hidden="1" x14ac:dyDescent="0.25">
      <c r="A3250" s="113">
        <v>45211</v>
      </c>
      <c r="B3250" s="21" t="s">
        <v>10909</v>
      </c>
      <c r="C3250" s="13" t="s">
        <v>8394</v>
      </c>
      <c r="D3250" s="766" t="s">
        <v>11351</v>
      </c>
      <c r="E3250" s="22">
        <v>131554</v>
      </c>
      <c r="F3250" s="19"/>
      <c r="G3250" s="14">
        <f t="shared" si="64"/>
        <v>131554</v>
      </c>
      <c r="H3250" s="13"/>
    </row>
    <row r="3251" spans="1:8" hidden="1" x14ac:dyDescent="0.25">
      <c r="A3251" s="113">
        <v>45212</v>
      </c>
      <c r="B3251" s="21" t="s">
        <v>10576</v>
      </c>
      <c r="C3251" s="13" t="s">
        <v>8394</v>
      </c>
      <c r="D3251" s="766" t="s">
        <v>11352</v>
      </c>
      <c r="E3251" s="22">
        <v>64949</v>
      </c>
      <c r="F3251" s="19"/>
      <c r="G3251" s="14">
        <f t="shared" si="64"/>
        <v>64949</v>
      </c>
      <c r="H3251" s="13"/>
    </row>
    <row r="3252" spans="1:8" hidden="1" x14ac:dyDescent="0.25">
      <c r="A3252" s="113">
        <v>45212</v>
      </c>
      <c r="B3252" s="21" t="s">
        <v>11446</v>
      </c>
      <c r="C3252" s="13" t="s">
        <v>166</v>
      </c>
      <c r="D3252" s="766" t="s">
        <v>11357</v>
      </c>
      <c r="E3252" s="22">
        <v>43750</v>
      </c>
      <c r="F3252" s="19"/>
      <c r="G3252" s="14">
        <f t="shared" si="64"/>
        <v>43750</v>
      </c>
      <c r="H3252" s="13"/>
    </row>
    <row r="3253" spans="1:8" hidden="1" x14ac:dyDescent="0.25">
      <c r="A3253" s="113">
        <v>45213</v>
      </c>
      <c r="B3253" s="21" t="s">
        <v>7807</v>
      </c>
      <c r="C3253" s="13" t="s">
        <v>11329</v>
      </c>
      <c r="D3253" s="766"/>
      <c r="E3253" s="22"/>
      <c r="F3253" s="19">
        <v>700000</v>
      </c>
      <c r="G3253" s="14">
        <f t="shared" si="64"/>
        <v>-700000</v>
      </c>
      <c r="H3253" s="13" t="s">
        <v>11361</v>
      </c>
    </row>
    <row r="3254" spans="1:8" hidden="1" x14ac:dyDescent="0.25">
      <c r="A3254" s="113">
        <v>45213</v>
      </c>
      <c r="B3254" s="21" t="s">
        <v>2652</v>
      </c>
      <c r="C3254" s="13" t="s">
        <v>5681</v>
      </c>
      <c r="D3254" s="766"/>
      <c r="E3254" s="22">
        <v>9700</v>
      </c>
      <c r="F3254" s="19"/>
      <c r="G3254" s="14">
        <f t="shared" si="64"/>
        <v>9700</v>
      </c>
      <c r="H3254" s="13" t="s">
        <v>11370</v>
      </c>
    </row>
    <row r="3255" spans="1:8" hidden="1" x14ac:dyDescent="0.25">
      <c r="A3255" s="113">
        <v>45213</v>
      </c>
      <c r="B3255" s="21" t="s">
        <v>1400</v>
      </c>
      <c r="C3255" s="13" t="s">
        <v>5681</v>
      </c>
      <c r="D3255" s="766"/>
      <c r="E3255" s="22"/>
      <c r="F3255" s="19">
        <v>8180</v>
      </c>
      <c r="G3255" s="14">
        <f t="shared" si="64"/>
        <v>-8180</v>
      </c>
      <c r="H3255" s="13" t="s">
        <v>11370</v>
      </c>
    </row>
    <row r="3256" spans="1:8" hidden="1" x14ac:dyDescent="0.25">
      <c r="A3256" s="113">
        <v>45213</v>
      </c>
      <c r="B3256" s="21" t="s">
        <v>8657</v>
      </c>
      <c r="C3256" s="13" t="s">
        <v>5681</v>
      </c>
      <c r="D3256" s="766"/>
      <c r="E3256" s="22"/>
      <c r="F3256" s="19">
        <f>53900-12000</f>
        <v>41900</v>
      </c>
      <c r="G3256" s="14">
        <f t="shared" si="64"/>
        <v>-41900</v>
      </c>
      <c r="H3256" s="13" t="s">
        <v>11370</v>
      </c>
    </row>
    <row r="3257" spans="1:8" hidden="1" x14ac:dyDescent="0.25">
      <c r="A3257" s="113">
        <v>45213</v>
      </c>
      <c r="B3257" s="21" t="s">
        <v>10151</v>
      </c>
      <c r="C3257" s="13" t="s">
        <v>5681</v>
      </c>
      <c r="D3257" s="766" t="s">
        <v>8556</v>
      </c>
      <c r="E3257" s="22">
        <v>105000</v>
      </c>
      <c r="F3257" s="19"/>
      <c r="G3257" s="14">
        <f t="shared" si="64"/>
        <v>105000</v>
      </c>
      <c r="H3257" s="13"/>
    </row>
    <row r="3258" spans="1:8" hidden="1" x14ac:dyDescent="0.25">
      <c r="A3258" s="113">
        <v>45213</v>
      </c>
      <c r="B3258" s="21" t="s">
        <v>10151</v>
      </c>
      <c r="C3258" s="13" t="s">
        <v>5681</v>
      </c>
      <c r="D3258" s="766" t="s">
        <v>9858</v>
      </c>
      <c r="E3258" s="22">
        <v>35400</v>
      </c>
      <c r="F3258" s="19"/>
      <c r="G3258" s="14">
        <f t="shared" si="64"/>
        <v>35400</v>
      </c>
      <c r="H3258" s="13"/>
    </row>
    <row r="3259" spans="1:8" hidden="1" x14ac:dyDescent="0.25">
      <c r="A3259" s="113">
        <v>45213</v>
      </c>
      <c r="B3259" s="21" t="s">
        <v>9769</v>
      </c>
      <c r="C3259" s="13" t="s">
        <v>5681</v>
      </c>
      <c r="D3259" s="766" t="s">
        <v>9873</v>
      </c>
      <c r="E3259" s="22">
        <v>57000</v>
      </c>
      <c r="F3259" s="19"/>
      <c r="G3259" s="14">
        <f t="shared" si="64"/>
        <v>57000</v>
      </c>
      <c r="H3259" s="13"/>
    </row>
    <row r="3260" spans="1:8" hidden="1" x14ac:dyDescent="0.25">
      <c r="A3260" s="113">
        <v>45213</v>
      </c>
      <c r="B3260" s="21" t="s">
        <v>10379</v>
      </c>
      <c r="C3260" s="13" t="s">
        <v>5681</v>
      </c>
      <c r="D3260" s="766" t="s">
        <v>9874</v>
      </c>
      <c r="E3260" s="22">
        <v>390000</v>
      </c>
      <c r="F3260" s="19"/>
      <c r="G3260" s="14">
        <f t="shared" si="64"/>
        <v>390000</v>
      </c>
      <c r="H3260" s="13"/>
    </row>
    <row r="3261" spans="1:8" hidden="1" x14ac:dyDescent="0.25">
      <c r="A3261" s="113">
        <v>45213</v>
      </c>
      <c r="B3261" s="21" t="s">
        <v>10571</v>
      </c>
      <c r="C3261" s="13" t="s">
        <v>5681</v>
      </c>
      <c r="D3261" s="766" t="s">
        <v>9960</v>
      </c>
      <c r="E3261" s="22">
        <v>93900</v>
      </c>
      <c r="F3261" s="19"/>
      <c r="G3261" s="14">
        <f t="shared" si="64"/>
        <v>93900</v>
      </c>
      <c r="H3261" s="13"/>
    </row>
    <row r="3262" spans="1:8" hidden="1" x14ac:dyDescent="0.25">
      <c r="A3262" s="113">
        <v>45213</v>
      </c>
      <c r="B3262" s="21" t="s">
        <v>8868</v>
      </c>
      <c r="C3262" s="13" t="s">
        <v>5681</v>
      </c>
      <c r="D3262" s="766" t="s">
        <v>8626</v>
      </c>
      <c r="E3262" s="22">
        <v>15600</v>
      </c>
      <c r="F3262" s="19"/>
      <c r="G3262" s="14">
        <f t="shared" si="64"/>
        <v>15600</v>
      </c>
      <c r="H3262" s="13"/>
    </row>
    <row r="3263" spans="1:8" hidden="1" x14ac:dyDescent="0.25">
      <c r="A3263" s="113">
        <v>45213</v>
      </c>
      <c r="B3263" s="21" t="s">
        <v>9356</v>
      </c>
      <c r="C3263" s="13" t="s">
        <v>5681</v>
      </c>
      <c r="D3263" s="766" t="s">
        <v>9961</v>
      </c>
      <c r="E3263" s="22">
        <v>529000</v>
      </c>
      <c r="F3263" s="19"/>
      <c r="G3263" s="14">
        <f t="shared" si="64"/>
        <v>529000</v>
      </c>
      <c r="H3263" s="13"/>
    </row>
    <row r="3264" spans="1:8" hidden="1" x14ac:dyDescent="0.25">
      <c r="A3264" s="113">
        <v>45213</v>
      </c>
      <c r="B3264" s="21" t="s">
        <v>10471</v>
      </c>
      <c r="C3264" s="13" t="s">
        <v>5681</v>
      </c>
      <c r="D3264" s="766" t="s">
        <v>9962</v>
      </c>
      <c r="E3264" s="22">
        <v>6000</v>
      </c>
      <c r="F3264" s="19"/>
      <c r="G3264" s="14">
        <f t="shared" si="64"/>
        <v>6000</v>
      </c>
      <c r="H3264" s="13"/>
    </row>
    <row r="3265" spans="1:8" hidden="1" x14ac:dyDescent="0.25">
      <c r="A3265" s="113">
        <v>45213</v>
      </c>
      <c r="B3265" s="21" t="s">
        <v>10232</v>
      </c>
      <c r="C3265" s="13" t="s">
        <v>5681</v>
      </c>
      <c r="D3265" s="766" t="s">
        <v>9963</v>
      </c>
      <c r="E3265" s="22">
        <v>72682</v>
      </c>
      <c r="F3265" s="19"/>
      <c r="G3265" s="14">
        <f t="shared" si="64"/>
        <v>72682</v>
      </c>
      <c r="H3265" s="13"/>
    </row>
    <row r="3266" spans="1:8" hidden="1" x14ac:dyDescent="0.25">
      <c r="A3266" s="113">
        <v>45213</v>
      </c>
      <c r="B3266" s="21" t="s">
        <v>10232</v>
      </c>
      <c r="C3266" s="13" t="s">
        <v>5681</v>
      </c>
      <c r="D3266" s="766" t="s">
        <v>10147</v>
      </c>
      <c r="E3266" s="22">
        <v>14170</v>
      </c>
      <c r="F3266" s="19"/>
      <c r="G3266" s="14">
        <f t="shared" si="64"/>
        <v>14170</v>
      </c>
      <c r="H3266" s="13"/>
    </row>
    <row r="3267" spans="1:8" hidden="1" x14ac:dyDescent="0.25">
      <c r="A3267" s="113">
        <v>45213</v>
      </c>
      <c r="B3267" s="21" t="s">
        <v>10576</v>
      </c>
      <c r="C3267" s="13" t="s">
        <v>8394</v>
      </c>
      <c r="D3267" s="766" t="s">
        <v>11371</v>
      </c>
      <c r="E3267" s="22">
        <v>102465</v>
      </c>
      <c r="F3267" s="19"/>
      <c r="G3267" s="14">
        <f t="shared" si="64"/>
        <v>102465</v>
      </c>
      <c r="H3267" s="13"/>
    </row>
    <row r="3268" spans="1:8" hidden="1" x14ac:dyDescent="0.25">
      <c r="A3268" s="113">
        <v>45213</v>
      </c>
      <c r="B3268" s="21" t="s">
        <v>9986</v>
      </c>
      <c r="C3268" s="13" t="s">
        <v>169</v>
      </c>
      <c r="D3268" s="766" t="s">
        <v>11372</v>
      </c>
      <c r="E3268" s="22">
        <v>206226</v>
      </c>
      <c r="F3268" s="19"/>
      <c r="G3268" s="14">
        <f t="shared" si="64"/>
        <v>206226</v>
      </c>
      <c r="H3268" s="13"/>
    </row>
    <row r="3269" spans="1:8" hidden="1" x14ac:dyDescent="0.25">
      <c r="A3269" s="113">
        <v>45213</v>
      </c>
      <c r="B3269" s="21" t="s">
        <v>10232</v>
      </c>
      <c r="C3269" s="13" t="s">
        <v>7467</v>
      </c>
      <c r="D3269" s="766" t="s">
        <v>11411</v>
      </c>
      <c r="E3269" s="22">
        <v>48000</v>
      </c>
      <c r="F3269" s="19"/>
      <c r="G3269" s="14">
        <f t="shared" si="64"/>
        <v>48000</v>
      </c>
      <c r="H3269" s="13"/>
    </row>
    <row r="3270" spans="1:8" hidden="1" x14ac:dyDescent="0.25">
      <c r="A3270" s="113">
        <v>45213</v>
      </c>
      <c r="B3270" s="21" t="s">
        <v>10576</v>
      </c>
      <c r="C3270" s="13" t="s">
        <v>7467</v>
      </c>
      <c r="D3270" s="766" t="s">
        <v>11412</v>
      </c>
      <c r="E3270" s="22">
        <v>374168</v>
      </c>
      <c r="F3270" s="19"/>
      <c r="G3270" s="14">
        <f t="shared" si="64"/>
        <v>374168</v>
      </c>
      <c r="H3270" s="13"/>
    </row>
    <row r="3271" spans="1:8" hidden="1" x14ac:dyDescent="0.25">
      <c r="A3271" s="113">
        <v>45213</v>
      </c>
      <c r="B3271" s="21" t="s">
        <v>9986</v>
      </c>
      <c r="C3271" s="13" t="s">
        <v>164</v>
      </c>
      <c r="D3271" s="766" t="s">
        <v>11208</v>
      </c>
      <c r="E3271" s="22">
        <v>29554</v>
      </c>
      <c r="F3271" s="19"/>
      <c r="G3271" s="14">
        <f t="shared" si="64"/>
        <v>29554</v>
      </c>
      <c r="H3271" s="13"/>
    </row>
    <row r="3272" spans="1:8" hidden="1" x14ac:dyDescent="0.25">
      <c r="A3272" s="113">
        <v>45215</v>
      </c>
      <c r="B3272" s="21" t="s">
        <v>10576</v>
      </c>
      <c r="C3272" s="13" t="s">
        <v>8091</v>
      </c>
      <c r="D3272" s="766"/>
      <c r="E3272" s="22"/>
      <c r="F3272" s="19">
        <v>1000000</v>
      </c>
      <c r="G3272" s="14">
        <f t="shared" si="64"/>
        <v>-1000000</v>
      </c>
      <c r="H3272" s="13" t="s">
        <v>11378</v>
      </c>
    </row>
    <row r="3273" spans="1:8" hidden="1" x14ac:dyDescent="0.25">
      <c r="A3273" s="113">
        <v>45216</v>
      </c>
      <c r="B3273" s="21" t="s">
        <v>10151</v>
      </c>
      <c r="C3273" s="13" t="s">
        <v>8394</v>
      </c>
      <c r="D3273" s="766"/>
      <c r="E3273" s="22"/>
      <c r="F3273" s="19">
        <v>75140</v>
      </c>
      <c r="G3273" s="14">
        <f t="shared" si="64"/>
        <v>-75140</v>
      </c>
      <c r="H3273" s="1166" t="s">
        <v>11395</v>
      </c>
    </row>
    <row r="3274" spans="1:8" hidden="1" x14ac:dyDescent="0.25">
      <c r="A3274" s="113">
        <v>45216</v>
      </c>
      <c r="B3274" s="21" t="s">
        <v>9356</v>
      </c>
      <c r="C3274" s="13" t="s">
        <v>8394</v>
      </c>
      <c r="D3274" s="766"/>
      <c r="E3274" s="22"/>
      <c r="F3274" s="19">
        <v>3763</v>
      </c>
      <c r="G3274" s="14">
        <f t="shared" ref="G3274:G3370" si="65">E3274-F3274</f>
        <v>-3763</v>
      </c>
      <c r="H3274" s="1171"/>
    </row>
    <row r="3275" spans="1:8" hidden="1" x14ac:dyDescent="0.25">
      <c r="A3275" s="113">
        <v>45216</v>
      </c>
      <c r="B3275" s="21" t="s">
        <v>10379</v>
      </c>
      <c r="C3275" s="13" t="s">
        <v>8394</v>
      </c>
      <c r="D3275" s="766"/>
      <c r="E3275" s="22"/>
      <c r="F3275" s="19">
        <v>17368</v>
      </c>
      <c r="G3275" s="14">
        <f t="shared" si="65"/>
        <v>-17368</v>
      </c>
      <c r="H3275" s="1171"/>
    </row>
    <row r="3276" spans="1:8" hidden="1" x14ac:dyDescent="0.25">
      <c r="A3276" s="113">
        <v>45216</v>
      </c>
      <c r="B3276" s="21" t="s">
        <v>11075</v>
      </c>
      <c r="C3276" s="13" t="s">
        <v>8394</v>
      </c>
      <c r="D3276" s="766"/>
      <c r="E3276" s="22"/>
      <c r="F3276" s="19">
        <v>194858</v>
      </c>
      <c r="G3276" s="14">
        <f t="shared" si="65"/>
        <v>-194858</v>
      </c>
      <c r="H3276" s="1171"/>
    </row>
    <row r="3277" spans="1:8" hidden="1" x14ac:dyDescent="0.25">
      <c r="A3277" s="113">
        <v>45216</v>
      </c>
      <c r="B3277" s="21" t="s">
        <v>10232</v>
      </c>
      <c r="C3277" s="13" t="s">
        <v>8394</v>
      </c>
      <c r="D3277" s="766"/>
      <c r="E3277" s="22"/>
      <c r="F3277" s="19">
        <v>650000</v>
      </c>
      <c r="G3277" s="14">
        <f t="shared" si="65"/>
        <v>-650000</v>
      </c>
      <c r="H3277" s="1171"/>
    </row>
    <row r="3278" spans="1:8" hidden="1" x14ac:dyDescent="0.25">
      <c r="A3278" s="113">
        <v>45216</v>
      </c>
      <c r="B3278" s="21" t="s">
        <v>10909</v>
      </c>
      <c r="C3278" s="13" t="s">
        <v>8394</v>
      </c>
      <c r="D3278" s="766"/>
      <c r="E3278" s="22"/>
      <c r="F3278" s="19">
        <v>308871</v>
      </c>
      <c r="G3278" s="14">
        <f t="shared" si="65"/>
        <v>-308871</v>
      </c>
      <c r="H3278" s="1171"/>
    </row>
    <row r="3279" spans="1:8" hidden="1" x14ac:dyDescent="0.25">
      <c r="A3279" s="113">
        <v>45216</v>
      </c>
      <c r="B3279" s="21" t="s">
        <v>10576</v>
      </c>
      <c r="C3279" s="13" t="s">
        <v>8394</v>
      </c>
      <c r="D3279" s="766"/>
      <c r="E3279" s="22"/>
      <c r="F3279" s="19">
        <v>250000</v>
      </c>
      <c r="G3279" s="14">
        <f t="shared" si="65"/>
        <v>-250000</v>
      </c>
      <c r="H3279" s="1167"/>
    </row>
    <row r="3280" spans="1:8" hidden="1" x14ac:dyDescent="0.25">
      <c r="A3280" s="113">
        <v>45216</v>
      </c>
      <c r="B3280" s="21" t="s">
        <v>10576</v>
      </c>
      <c r="C3280" s="13" t="s">
        <v>169</v>
      </c>
      <c r="D3280" s="766" t="s">
        <v>11416</v>
      </c>
      <c r="E3280" s="22">
        <v>161000</v>
      </c>
      <c r="F3280" s="19"/>
      <c r="G3280" s="14">
        <f t="shared" si="65"/>
        <v>161000</v>
      </c>
      <c r="H3280" s="956"/>
    </row>
    <row r="3281" spans="1:8" hidden="1" x14ac:dyDescent="0.25">
      <c r="A3281" s="113">
        <v>45216</v>
      </c>
      <c r="B3281" s="21" t="s">
        <v>9986</v>
      </c>
      <c r="C3281" s="13" t="s">
        <v>166</v>
      </c>
      <c r="D3281" s="766" t="s">
        <v>8404</v>
      </c>
      <c r="E3281" s="22">
        <v>23330</v>
      </c>
      <c r="F3281" s="19"/>
      <c r="G3281" s="14">
        <f t="shared" si="65"/>
        <v>23330</v>
      </c>
      <c r="H3281" s="956"/>
    </row>
    <row r="3282" spans="1:8" hidden="1" x14ac:dyDescent="0.25">
      <c r="A3282" s="113">
        <v>45217</v>
      </c>
      <c r="B3282" s="21" t="s">
        <v>9769</v>
      </c>
      <c r="C3282" s="13" t="s">
        <v>8900</v>
      </c>
      <c r="D3282" s="766"/>
      <c r="E3282" s="22"/>
      <c r="F3282" s="19">
        <v>200000</v>
      </c>
      <c r="G3282" s="14">
        <f t="shared" si="65"/>
        <v>-200000</v>
      </c>
      <c r="H3282" s="13" t="s">
        <v>11397</v>
      </c>
    </row>
    <row r="3283" spans="1:8" hidden="1" x14ac:dyDescent="0.25">
      <c r="A3283" s="113">
        <v>45217</v>
      </c>
      <c r="B3283" s="21" t="s">
        <v>10232</v>
      </c>
      <c r="C3283" s="13" t="s">
        <v>7467</v>
      </c>
      <c r="D3283" s="766" t="s">
        <v>11413</v>
      </c>
      <c r="E3283" s="22">
        <v>374168</v>
      </c>
      <c r="F3283" s="19"/>
      <c r="G3283" s="14">
        <f t="shared" si="65"/>
        <v>374168</v>
      </c>
      <c r="H3283" s="13"/>
    </row>
    <row r="3284" spans="1:8" hidden="1" x14ac:dyDescent="0.25">
      <c r="A3284" s="113">
        <v>45217</v>
      </c>
      <c r="B3284" s="21" t="s">
        <v>10576</v>
      </c>
      <c r="C3284" s="13" t="s">
        <v>7467</v>
      </c>
      <c r="D3284" s="766" t="s">
        <v>11414</v>
      </c>
      <c r="E3284" s="22">
        <v>374168</v>
      </c>
      <c r="F3284" s="19"/>
      <c r="G3284" s="14">
        <f t="shared" si="65"/>
        <v>374168</v>
      </c>
      <c r="H3284" s="13"/>
    </row>
    <row r="3285" spans="1:8" hidden="1" x14ac:dyDescent="0.25">
      <c r="A3285" s="113">
        <v>45217</v>
      </c>
      <c r="B3285" s="21" t="s">
        <v>9967</v>
      </c>
      <c r="C3285" s="13" t="s">
        <v>164</v>
      </c>
      <c r="D3285" s="766" t="s">
        <v>11226</v>
      </c>
      <c r="E3285" s="22">
        <v>5520</v>
      </c>
      <c r="F3285" s="19"/>
      <c r="G3285" s="14">
        <f t="shared" si="65"/>
        <v>5520</v>
      </c>
      <c r="H3285" s="13"/>
    </row>
    <row r="3286" spans="1:8" hidden="1" x14ac:dyDescent="0.25">
      <c r="A3286" s="113">
        <v>45219</v>
      </c>
      <c r="B3286" s="21" t="s">
        <v>9986</v>
      </c>
      <c r="C3286" s="13" t="s">
        <v>166</v>
      </c>
      <c r="D3286" s="766" t="s">
        <v>11417</v>
      </c>
      <c r="E3286" s="22">
        <v>18575</v>
      </c>
      <c r="F3286" s="19"/>
      <c r="G3286" s="14">
        <f t="shared" si="65"/>
        <v>18575</v>
      </c>
      <c r="H3286" s="13"/>
    </row>
    <row r="3287" spans="1:8" hidden="1" x14ac:dyDescent="0.25">
      <c r="A3287" s="113">
        <v>45219</v>
      </c>
      <c r="B3287" s="21" t="s">
        <v>10232</v>
      </c>
      <c r="C3287" s="13" t="s">
        <v>8394</v>
      </c>
      <c r="D3287" s="766" t="s">
        <v>11444</v>
      </c>
      <c r="E3287" s="22">
        <v>306092</v>
      </c>
      <c r="F3287" s="19"/>
      <c r="G3287" s="14">
        <f t="shared" si="65"/>
        <v>306092</v>
      </c>
      <c r="H3287" s="13"/>
    </row>
    <row r="3288" spans="1:8" hidden="1" x14ac:dyDescent="0.25">
      <c r="A3288" s="113">
        <v>45219</v>
      </c>
      <c r="B3288" s="21" t="s">
        <v>9986</v>
      </c>
      <c r="C3288" s="13" t="s">
        <v>166</v>
      </c>
      <c r="D3288" s="766" t="s">
        <v>11792</v>
      </c>
      <c r="E3288" s="22">
        <v>11875</v>
      </c>
      <c r="F3288" s="19"/>
      <c r="G3288" s="14">
        <f t="shared" si="65"/>
        <v>11875</v>
      </c>
      <c r="H3288" s="13"/>
    </row>
    <row r="3289" spans="1:8" hidden="1" x14ac:dyDescent="0.25">
      <c r="A3289" s="113">
        <v>45219</v>
      </c>
      <c r="B3289" s="21" t="s">
        <v>10909</v>
      </c>
      <c r="C3289" s="13" t="s">
        <v>169</v>
      </c>
      <c r="D3289" s="766" t="s">
        <v>12721</v>
      </c>
      <c r="E3289" s="22">
        <v>76000</v>
      </c>
      <c r="F3289" s="19"/>
      <c r="G3289" s="14">
        <f t="shared" si="65"/>
        <v>76000</v>
      </c>
    </row>
    <row r="3290" spans="1:8" hidden="1" x14ac:dyDescent="0.25">
      <c r="A3290" s="113">
        <v>45220</v>
      </c>
      <c r="B3290" s="21" t="s">
        <v>10909</v>
      </c>
      <c r="C3290" s="13" t="s">
        <v>8394</v>
      </c>
      <c r="D3290" s="766" t="s">
        <v>11445</v>
      </c>
      <c r="E3290" s="22">
        <v>120971</v>
      </c>
      <c r="F3290" s="19"/>
      <c r="G3290" s="14">
        <f t="shared" si="65"/>
        <v>120971</v>
      </c>
    </row>
    <row r="3291" spans="1:8" hidden="1" x14ac:dyDescent="0.25">
      <c r="A3291" s="113">
        <v>45220</v>
      </c>
      <c r="B3291" s="21" t="s">
        <v>11446</v>
      </c>
      <c r="C3291" s="13" t="s">
        <v>8394</v>
      </c>
      <c r="D3291" s="1187" t="s">
        <v>11447</v>
      </c>
      <c r="E3291" s="22">
        <v>20103</v>
      </c>
      <c r="F3291" s="19"/>
      <c r="G3291" s="14">
        <f t="shared" si="65"/>
        <v>20103</v>
      </c>
      <c r="H3291" s="13"/>
    </row>
    <row r="3292" spans="1:8" hidden="1" x14ac:dyDescent="0.25">
      <c r="A3292" s="113">
        <v>45220</v>
      </c>
      <c r="B3292" s="21" t="s">
        <v>11199</v>
      </c>
      <c r="C3292" s="13" t="s">
        <v>8394</v>
      </c>
      <c r="D3292" s="1187"/>
      <c r="E3292" s="22">
        <v>4390</v>
      </c>
      <c r="F3292" s="19"/>
      <c r="G3292" s="14">
        <f t="shared" si="65"/>
        <v>4390</v>
      </c>
      <c r="H3292" s="13"/>
    </row>
    <row r="3293" spans="1:8" hidden="1" x14ac:dyDescent="0.25">
      <c r="A3293" s="113">
        <v>45220</v>
      </c>
      <c r="B3293" s="21" t="s">
        <v>10576</v>
      </c>
      <c r="C3293" s="13" t="s">
        <v>8394</v>
      </c>
      <c r="D3293" s="766" t="s">
        <v>11494</v>
      </c>
      <c r="E3293" s="22">
        <v>294107</v>
      </c>
      <c r="F3293" s="19"/>
      <c r="G3293" s="14">
        <f t="shared" si="65"/>
        <v>294107</v>
      </c>
      <c r="H3293" s="13"/>
    </row>
    <row r="3294" spans="1:8" hidden="1" x14ac:dyDescent="0.25">
      <c r="A3294" s="113">
        <v>45220</v>
      </c>
      <c r="B3294" s="21" t="s">
        <v>10232</v>
      </c>
      <c r="C3294" s="13" t="s">
        <v>168</v>
      </c>
      <c r="D3294" s="766" t="s">
        <v>11479</v>
      </c>
      <c r="E3294" s="22">
        <v>90200</v>
      </c>
      <c r="F3294" s="19"/>
      <c r="G3294" s="14">
        <f t="shared" si="65"/>
        <v>90200</v>
      </c>
      <c r="H3294" s="13"/>
    </row>
    <row r="3295" spans="1:8" hidden="1" x14ac:dyDescent="0.25">
      <c r="A3295" s="113">
        <v>45220</v>
      </c>
      <c r="B3295" s="21" t="s">
        <v>10909</v>
      </c>
      <c r="C3295" s="13" t="s">
        <v>180</v>
      </c>
      <c r="D3295" s="766" t="s">
        <v>11488</v>
      </c>
      <c r="E3295" s="22">
        <v>148500</v>
      </c>
      <c r="F3295" s="19"/>
      <c r="G3295" s="14">
        <f t="shared" si="65"/>
        <v>148500</v>
      </c>
      <c r="H3295" s="13"/>
    </row>
    <row r="3296" spans="1:8" hidden="1" x14ac:dyDescent="0.25">
      <c r="A3296" s="113">
        <v>45220</v>
      </c>
      <c r="B3296" s="21" t="s">
        <v>10232</v>
      </c>
      <c r="C3296" s="13" t="s">
        <v>180</v>
      </c>
      <c r="D3296" s="766" t="s">
        <v>11489</v>
      </c>
      <c r="E3296" s="22">
        <v>89600</v>
      </c>
      <c r="F3296" s="19"/>
      <c r="G3296" s="14">
        <f t="shared" si="65"/>
        <v>89600</v>
      </c>
      <c r="H3296" s="13"/>
    </row>
    <row r="3297" spans="1:8" hidden="1" x14ac:dyDescent="0.25">
      <c r="A3297" s="113">
        <v>45223</v>
      </c>
      <c r="B3297" s="21" t="s">
        <v>11446</v>
      </c>
      <c r="C3297" s="13" t="s">
        <v>8394</v>
      </c>
      <c r="D3297" s="766" t="s">
        <v>11495</v>
      </c>
      <c r="E3297" s="22">
        <v>186677</v>
      </c>
      <c r="F3297" s="19"/>
      <c r="G3297" s="14">
        <f t="shared" si="65"/>
        <v>186677</v>
      </c>
      <c r="H3297" s="13"/>
    </row>
    <row r="3298" spans="1:8" hidden="1" x14ac:dyDescent="0.25">
      <c r="A3298" s="113">
        <v>45223</v>
      </c>
      <c r="B3298" s="21" t="s">
        <v>10471</v>
      </c>
      <c r="C3298" s="13" t="s">
        <v>168</v>
      </c>
      <c r="D3298" s="766" t="s">
        <v>11480</v>
      </c>
      <c r="E3298" s="22">
        <v>55094</v>
      </c>
      <c r="F3298" s="19"/>
      <c r="G3298" s="14">
        <f t="shared" si="65"/>
        <v>55094</v>
      </c>
      <c r="H3298" s="13"/>
    </row>
    <row r="3299" spans="1:8" hidden="1" x14ac:dyDescent="0.25">
      <c r="A3299" s="113">
        <v>45223</v>
      </c>
      <c r="B3299" s="21" t="s">
        <v>10909</v>
      </c>
      <c r="C3299" s="13" t="s">
        <v>12284</v>
      </c>
      <c r="D3299" s="766" t="s">
        <v>11481</v>
      </c>
      <c r="E3299" s="22">
        <v>602000</v>
      </c>
      <c r="F3299" s="19"/>
      <c r="G3299" s="14">
        <f t="shared" si="65"/>
        <v>602000</v>
      </c>
      <c r="H3299" s="13" t="s">
        <v>11482</v>
      </c>
    </row>
    <row r="3300" spans="1:8" hidden="1" x14ac:dyDescent="0.25">
      <c r="A3300" s="113">
        <v>45223</v>
      </c>
      <c r="B3300" s="21" t="s">
        <v>9986</v>
      </c>
      <c r="C3300" s="13" t="s">
        <v>166</v>
      </c>
      <c r="D3300" s="766" t="s">
        <v>11483</v>
      </c>
      <c r="E3300" s="22">
        <v>20485</v>
      </c>
      <c r="F3300" s="19"/>
      <c r="G3300" s="14">
        <f t="shared" si="65"/>
        <v>20485</v>
      </c>
      <c r="H3300" s="13"/>
    </row>
    <row r="3301" spans="1:8" hidden="1" x14ac:dyDescent="0.25">
      <c r="A3301" s="113">
        <v>45224</v>
      </c>
      <c r="B3301" s="21" t="s">
        <v>11446</v>
      </c>
      <c r="C3301" s="13" t="s">
        <v>166</v>
      </c>
      <c r="D3301" s="766" t="s">
        <v>11484</v>
      </c>
      <c r="E3301" s="22">
        <v>101145</v>
      </c>
      <c r="F3301" s="19"/>
      <c r="G3301" s="14">
        <f t="shared" si="65"/>
        <v>101145</v>
      </c>
      <c r="H3301" s="13"/>
    </row>
    <row r="3302" spans="1:8" hidden="1" x14ac:dyDescent="0.25">
      <c r="A3302" s="113">
        <v>45224</v>
      </c>
      <c r="B3302" s="21" t="s">
        <v>10571</v>
      </c>
      <c r="C3302" s="13" t="s">
        <v>168</v>
      </c>
      <c r="D3302" s="766" t="s">
        <v>11590</v>
      </c>
      <c r="E3302" s="22">
        <v>55000</v>
      </c>
      <c r="F3302" s="19"/>
      <c r="G3302" s="14">
        <f t="shared" si="65"/>
        <v>55000</v>
      </c>
      <c r="H3302" s="13" t="s">
        <v>11591</v>
      </c>
    </row>
    <row r="3303" spans="1:8" hidden="1" x14ac:dyDescent="0.25">
      <c r="A3303" s="113">
        <v>45225</v>
      </c>
      <c r="B3303" s="21" t="s">
        <v>11446</v>
      </c>
      <c r="C3303" s="13" t="s">
        <v>8394</v>
      </c>
      <c r="D3303" s="766" t="s">
        <v>11496</v>
      </c>
      <c r="E3303" s="22">
        <v>251153</v>
      </c>
      <c r="F3303" s="19"/>
      <c r="G3303" s="14">
        <f t="shared" si="65"/>
        <v>251153</v>
      </c>
      <c r="H3303" s="13"/>
    </row>
    <row r="3304" spans="1:8" hidden="1" x14ac:dyDescent="0.25">
      <c r="A3304" s="113">
        <v>45225</v>
      </c>
      <c r="B3304" s="21" t="s">
        <v>10296</v>
      </c>
      <c r="C3304" s="13" t="s">
        <v>8394</v>
      </c>
      <c r="D3304" s="766" t="s">
        <v>11497</v>
      </c>
      <c r="E3304" s="22">
        <v>25780</v>
      </c>
      <c r="F3304" s="19"/>
      <c r="G3304" s="14">
        <f t="shared" si="65"/>
        <v>25780</v>
      </c>
      <c r="H3304" s="13"/>
    </row>
    <row r="3305" spans="1:8" hidden="1" x14ac:dyDescent="0.25">
      <c r="A3305" s="113">
        <v>45225</v>
      </c>
      <c r="B3305" s="21" t="s">
        <v>10471</v>
      </c>
      <c r="C3305" s="13" t="s">
        <v>166</v>
      </c>
      <c r="D3305" s="766" t="s">
        <v>11485</v>
      </c>
      <c r="E3305" s="22">
        <v>18060</v>
      </c>
      <c r="F3305" s="19"/>
      <c r="G3305" s="14">
        <f t="shared" si="65"/>
        <v>18060</v>
      </c>
      <c r="H3305" s="13"/>
    </row>
    <row r="3306" spans="1:8" hidden="1" x14ac:dyDescent="0.25">
      <c r="A3306" s="113">
        <v>45225</v>
      </c>
      <c r="B3306" s="21" t="s">
        <v>10232</v>
      </c>
      <c r="C3306" s="13" t="s">
        <v>166</v>
      </c>
      <c r="D3306" s="766" t="s">
        <v>11486</v>
      </c>
      <c r="E3306" s="22">
        <v>15980</v>
      </c>
      <c r="F3306" s="19"/>
      <c r="G3306" s="14">
        <f t="shared" si="65"/>
        <v>15980</v>
      </c>
      <c r="H3306" s="13"/>
    </row>
    <row r="3307" spans="1:8" hidden="1"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12269</v>
      </c>
      <c r="E3308" s="22">
        <v>416400</v>
      </c>
      <c r="F3308" s="19"/>
      <c r="G3308" s="14">
        <f t="shared" si="65"/>
        <v>416400</v>
      </c>
      <c r="H3308" s="13"/>
    </row>
    <row r="3309" spans="1:8" hidden="1" x14ac:dyDescent="0.25">
      <c r="A3309" s="113">
        <v>45225</v>
      </c>
      <c r="B3309" s="21" t="s">
        <v>10232</v>
      </c>
      <c r="C3309" s="13" t="s">
        <v>164</v>
      </c>
      <c r="D3309" s="766" t="s">
        <v>11492</v>
      </c>
      <c r="E3309" s="22">
        <v>7240</v>
      </c>
      <c r="F3309" s="19"/>
      <c r="G3309" s="14">
        <f t="shared" si="65"/>
        <v>7240</v>
      </c>
      <c r="H3309" s="13"/>
    </row>
    <row r="3310" spans="1:8" hidden="1" x14ac:dyDescent="0.25">
      <c r="A3310" s="113">
        <v>45226</v>
      </c>
      <c r="B3310" s="21" t="s">
        <v>10576</v>
      </c>
      <c r="C3310" s="13" t="s">
        <v>8394</v>
      </c>
      <c r="D3310" s="766" t="s">
        <v>11498</v>
      </c>
      <c r="E3310" s="22">
        <v>82305</v>
      </c>
      <c r="F3310" s="19"/>
      <c r="G3310" s="14">
        <f t="shared" si="65"/>
        <v>82305</v>
      </c>
      <c r="H3310" s="13"/>
    </row>
    <row r="3311" spans="1:8" hidden="1" x14ac:dyDescent="0.25">
      <c r="A3311" s="113">
        <v>45226</v>
      </c>
      <c r="B3311" s="21" t="s">
        <v>10909</v>
      </c>
      <c r="C3311" s="13" t="s">
        <v>8394</v>
      </c>
      <c r="D3311" s="766" t="s">
        <v>11499</v>
      </c>
      <c r="E3311" s="22">
        <v>43922</v>
      </c>
      <c r="F3311" s="19"/>
      <c r="G3311" s="14">
        <f t="shared" si="65"/>
        <v>43922</v>
      </c>
      <c r="H3311" s="13"/>
    </row>
    <row r="3312" spans="1:8" hidden="1" x14ac:dyDescent="0.25">
      <c r="A3312" s="113">
        <v>45227</v>
      </c>
      <c r="B3312" s="21" t="s">
        <v>11446</v>
      </c>
      <c r="C3312" s="13" t="s">
        <v>164</v>
      </c>
      <c r="D3312" s="766" t="s">
        <v>11493</v>
      </c>
      <c r="E3312" s="22">
        <v>40947</v>
      </c>
      <c r="F3312" s="22"/>
      <c r="G3312" s="14">
        <f t="shared" si="65"/>
        <v>40947</v>
      </c>
      <c r="H3312" s="13"/>
    </row>
    <row r="3313" spans="1:10" hidden="1" x14ac:dyDescent="0.25">
      <c r="A3313" s="113">
        <v>45227</v>
      </c>
      <c r="B3313" s="21" t="s">
        <v>10379</v>
      </c>
      <c r="C3313" s="13" t="s">
        <v>5681</v>
      </c>
      <c r="D3313" s="766"/>
      <c r="E3313" s="22"/>
      <c r="F3313" s="19">
        <v>200000</v>
      </c>
      <c r="G3313" s="14">
        <f t="shared" si="65"/>
        <v>-200000</v>
      </c>
      <c r="H3313" s="13" t="s">
        <v>11500</v>
      </c>
    </row>
    <row r="3314" spans="1:10" hidden="1" x14ac:dyDescent="0.25">
      <c r="A3314" s="113">
        <v>45227</v>
      </c>
      <c r="B3314" s="21" t="s">
        <v>10151</v>
      </c>
      <c r="C3314" s="13" t="s">
        <v>5681</v>
      </c>
      <c r="D3314" s="766"/>
      <c r="E3314" s="22"/>
      <c r="F3314" s="19">
        <v>9400</v>
      </c>
      <c r="G3314" s="14">
        <f t="shared" si="65"/>
        <v>-9400</v>
      </c>
      <c r="H3314" s="13" t="s">
        <v>11370</v>
      </c>
    </row>
    <row r="3315" spans="1:10" hidden="1" x14ac:dyDescent="0.25">
      <c r="A3315" s="113">
        <v>45227</v>
      </c>
      <c r="B3315" s="21" t="s">
        <v>9769</v>
      </c>
      <c r="C3315" s="13" t="s">
        <v>5681</v>
      </c>
      <c r="D3315" s="766"/>
      <c r="E3315" s="22"/>
      <c r="F3315" s="19">
        <v>57000</v>
      </c>
      <c r="G3315" s="14">
        <f t="shared" si="65"/>
        <v>-57000</v>
      </c>
      <c r="H3315" s="13" t="s">
        <v>11370</v>
      </c>
      <c r="J3315" s="128"/>
    </row>
    <row r="3316" spans="1:10" hidden="1" x14ac:dyDescent="0.25">
      <c r="A3316" s="113">
        <v>45227</v>
      </c>
      <c r="B3316" s="21" t="s">
        <v>10471</v>
      </c>
      <c r="C3316" s="13" t="s">
        <v>5681</v>
      </c>
      <c r="D3316" s="766"/>
      <c r="E3316" s="22"/>
      <c r="F3316" s="19">
        <v>1500</v>
      </c>
      <c r="G3316" s="14">
        <f t="shared" si="65"/>
        <v>-1500</v>
      </c>
      <c r="H3316" s="13" t="s">
        <v>11370</v>
      </c>
    </row>
    <row r="3317" spans="1:10" hidden="1" x14ac:dyDescent="0.25">
      <c r="A3317" s="113">
        <v>45229</v>
      </c>
      <c r="B3317" s="21" t="s">
        <v>10232</v>
      </c>
      <c r="C3317" s="13" t="s">
        <v>7467</v>
      </c>
      <c r="D3317" s="766" t="s">
        <v>11573</v>
      </c>
      <c r="E3317" s="22">
        <v>437436</v>
      </c>
      <c r="F3317" s="19"/>
      <c r="G3317" s="14">
        <f t="shared" si="65"/>
        <v>437436</v>
      </c>
      <c r="H3317" s="13"/>
    </row>
    <row r="3318" spans="1:10" hidden="1" x14ac:dyDescent="0.25">
      <c r="A3318" s="113">
        <v>45229</v>
      </c>
      <c r="B3318" s="21" t="s">
        <v>11446</v>
      </c>
      <c r="C3318" s="13" t="s">
        <v>8394</v>
      </c>
      <c r="D3318" s="766" t="s">
        <v>11588</v>
      </c>
      <c r="E3318" s="22">
        <v>83101</v>
      </c>
      <c r="F3318" s="19"/>
      <c r="G3318" s="14">
        <f t="shared" si="65"/>
        <v>83101</v>
      </c>
      <c r="H3318" s="13"/>
    </row>
    <row r="3319" spans="1:10" hidden="1" x14ac:dyDescent="0.25">
      <c r="A3319" s="113">
        <v>45230</v>
      </c>
      <c r="B3319" s="21" t="s">
        <v>11075</v>
      </c>
      <c r="C3319" s="13" t="s">
        <v>7467</v>
      </c>
      <c r="D3319" s="766" t="s">
        <v>11574</v>
      </c>
      <c r="E3319" s="22">
        <v>43900</v>
      </c>
      <c r="F3319" s="19"/>
      <c r="G3319" s="14">
        <f t="shared" si="65"/>
        <v>43900</v>
      </c>
      <c r="H3319" s="13"/>
    </row>
    <row r="3320" spans="1:10" hidden="1" x14ac:dyDescent="0.25">
      <c r="A3320" s="113">
        <v>45230</v>
      </c>
      <c r="B3320" s="21" t="s">
        <v>10232</v>
      </c>
      <c r="C3320" s="13" t="s">
        <v>8394</v>
      </c>
      <c r="D3320" s="766" t="s">
        <v>11589</v>
      </c>
      <c r="E3320" s="22">
        <v>48244</v>
      </c>
      <c r="F3320" s="19"/>
      <c r="G3320" s="14">
        <f t="shared" si="65"/>
        <v>48244</v>
      </c>
      <c r="H3320" s="13"/>
    </row>
    <row r="3321" spans="1:10" hidden="1" x14ac:dyDescent="0.25">
      <c r="A3321" s="113">
        <v>45230</v>
      </c>
      <c r="B3321" s="21" t="s">
        <v>9986</v>
      </c>
      <c r="C3321" s="13" t="s">
        <v>166</v>
      </c>
      <c r="D3321" s="766" t="s">
        <v>11784</v>
      </c>
      <c r="E3321" s="22">
        <v>13200</v>
      </c>
      <c r="F3321" s="19"/>
      <c r="G3321" s="14">
        <f t="shared" si="65"/>
        <v>13200</v>
      </c>
      <c r="H3321" s="13"/>
    </row>
    <row r="3322" spans="1:10" hidden="1" x14ac:dyDescent="0.25">
      <c r="A3322" s="113">
        <v>45231</v>
      </c>
      <c r="B3322" s="21" t="s">
        <v>9356</v>
      </c>
      <c r="C3322" s="13" t="s">
        <v>7467</v>
      </c>
      <c r="D3322" s="766"/>
      <c r="E3322" s="22"/>
      <c r="F3322" s="19">
        <v>350000</v>
      </c>
      <c r="G3322" s="14">
        <f t="shared" si="65"/>
        <v>-350000</v>
      </c>
      <c r="H3322" s="13" t="s">
        <v>11540</v>
      </c>
    </row>
    <row r="3323" spans="1:10" hidden="1" x14ac:dyDescent="0.25">
      <c r="A3323" s="113">
        <v>45231</v>
      </c>
      <c r="B3323" s="21" t="s">
        <v>9356</v>
      </c>
      <c r="C3323" s="13" t="s">
        <v>7467</v>
      </c>
      <c r="D3323" s="766"/>
      <c r="E3323" s="22"/>
      <c r="F3323" s="19">
        <v>350000</v>
      </c>
      <c r="G3323" s="14">
        <f t="shared" si="65"/>
        <v>-350000</v>
      </c>
      <c r="H3323" s="13" t="s">
        <v>11541</v>
      </c>
    </row>
    <row r="3324" spans="1:10" hidden="1" x14ac:dyDescent="0.25">
      <c r="A3324" s="113">
        <v>45231</v>
      </c>
      <c r="B3324" s="21" t="s">
        <v>10576</v>
      </c>
      <c r="C3324" s="13" t="s">
        <v>7467</v>
      </c>
      <c r="D3324" s="766" t="s">
        <v>11576</v>
      </c>
      <c r="E3324" s="22">
        <v>168867</v>
      </c>
      <c r="F3324" s="19"/>
      <c r="G3324" s="14">
        <f t="shared" si="65"/>
        <v>168867</v>
      </c>
      <c r="H3324" s="13"/>
    </row>
    <row r="3325" spans="1:10" hidden="1" x14ac:dyDescent="0.25">
      <c r="A3325" s="113">
        <v>45231</v>
      </c>
      <c r="B3325" s="21" t="s">
        <v>9967</v>
      </c>
      <c r="C3325" s="13" t="s">
        <v>164</v>
      </c>
      <c r="D3325" s="766" t="s">
        <v>11592</v>
      </c>
      <c r="E3325" s="22">
        <v>3140</v>
      </c>
      <c r="F3325" s="110"/>
      <c r="G3325" s="14">
        <f t="shared" si="65"/>
        <v>3140</v>
      </c>
      <c r="H3325" s="13"/>
    </row>
    <row r="3326" spans="1:10" hidden="1" x14ac:dyDescent="0.25">
      <c r="A3326" s="113">
        <v>45232</v>
      </c>
      <c r="B3326" s="21" t="s">
        <v>11075</v>
      </c>
      <c r="C3326" s="13" t="s">
        <v>8394</v>
      </c>
      <c r="D3326" s="766" t="s">
        <v>11652</v>
      </c>
      <c r="E3326" s="22">
        <v>75122</v>
      </c>
      <c r="F3326" s="110"/>
      <c r="G3326" s="14">
        <f t="shared" si="65"/>
        <v>75122</v>
      </c>
      <c r="H3326" s="13"/>
    </row>
    <row r="3327" spans="1:10" hidden="1" x14ac:dyDescent="0.25">
      <c r="A3327" s="113">
        <v>45233</v>
      </c>
      <c r="B3327" s="21" t="s">
        <v>9356</v>
      </c>
      <c r="C3327" s="13" t="s">
        <v>7467</v>
      </c>
      <c r="D3327" s="766"/>
      <c r="E3327" s="22"/>
      <c r="F3327" s="110">
        <v>350000</v>
      </c>
      <c r="G3327" s="14">
        <f t="shared" si="65"/>
        <v>-350000</v>
      </c>
      <c r="H3327" s="13" t="s">
        <v>11547</v>
      </c>
    </row>
    <row r="3328" spans="1:10" hidden="1" x14ac:dyDescent="0.25">
      <c r="A3328" s="113">
        <v>45233</v>
      </c>
      <c r="B3328" s="21" t="s">
        <v>9356</v>
      </c>
      <c r="C3328" s="13" t="s">
        <v>7467</v>
      </c>
      <c r="D3328" s="766"/>
      <c r="E3328" s="783"/>
      <c r="F3328" s="785">
        <f>350000-F3329</f>
        <v>176319</v>
      </c>
      <c r="G3328" s="784">
        <f t="shared" si="65"/>
        <v>-176319</v>
      </c>
      <c r="H3328" s="1146" t="s">
        <v>11578</v>
      </c>
    </row>
    <row r="3329" spans="1:8" ht="16.5" hidden="1" thickBot="1" x14ac:dyDescent="0.3">
      <c r="A3329" s="113">
        <v>45233</v>
      </c>
      <c r="B3329" s="21" t="s">
        <v>11075</v>
      </c>
      <c r="C3329" s="13" t="s">
        <v>7467</v>
      </c>
      <c r="D3329" s="766"/>
      <c r="E3329" s="783"/>
      <c r="F3329" s="786">
        <v>173681</v>
      </c>
      <c r="G3329" s="784">
        <f t="shared" si="65"/>
        <v>-173681</v>
      </c>
      <c r="H3329" s="1148"/>
    </row>
    <row r="3330" spans="1:8" hidden="1" x14ac:dyDescent="0.25">
      <c r="A3330" s="113">
        <v>45233</v>
      </c>
      <c r="B3330" s="21" t="s">
        <v>10576</v>
      </c>
      <c r="C3330" s="13" t="s">
        <v>9080</v>
      </c>
      <c r="D3330" s="766"/>
      <c r="E3330" s="22"/>
      <c r="F3330" s="112">
        <v>400000</v>
      </c>
      <c r="G3330" s="14">
        <f t="shared" si="65"/>
        <v>-400000</v>
      </c>
      <c r="H3330" s="13" t="s">
        <v>11549</v>
      </c>
    </row>
    <row r="3331" spans="1:8" hidden="1" x14ac:dyDescent="0.25">
      <c r="A3331" s="113">
        <v>45233</v>
      </c>
      <c r="B3331" s="21" t="s">
        <v>10576</v>
      </c>
      <c r="C3331" s="13" t="s">
        <v>9080</v>
      </c>
      <c r="D3331" s="766"/>
      <c r="E3331" s="22"/>
      <c r="F3331" s="19">
        <v>485000</v>
      </c>
      <c r="G3331" s="14">
        <f t="shared" si="65"/>
        <v>-485000</v>
      </c>
      <c r="H3331" s="13" t="s">
        <v>11550</v>
      </c>
    </row>
    <row r="3332" spans="1:8" hidden="1" x14ac:dyDescent="0.25">
      <c r="A3332" s="113">
        <v>45233</v>
      </c>
      <c r="B3332" s="21" t="s">
        <v>10576</v>
      </c>
      <c r="C3332" s="13" t="s">
        <v>7467</v>
      </c>
      <c r="D3332" s="766" t="s">
        <v>11577</v>
      </c>
      <c r="E3332" s="22">
        <v>224668</v>
      </c>
      <c r="F3332" s="19"/>
      <c r="G3332" s="14">
        <f t="shared" si="65"/>
        <v>224668</v>
      </c>
      <c r="H3332" s="13"/>
    </row>
    <row r="3333" spans="1:8" hidden="1" x14ac:dyDescent="0.25">
      <c r="A3333" s="113">
        <v>45233</v>
      </c>
      <c r="B3333" s="21" t="s">
        <v>10232</v>
      </c>
      <c r="C3333" s="13" t="s">
        <v>7467</v>
      </c>
      <c r="D3333" s="766" t="s">
        <v>11575</v>
      </c>
      <c r="E3333" s="22">
        <v>32000</v>
      </c>
      <c r="F3333" s="19"/>
      <c r="G3333" s="14">
        <f t="shared" si="65"/>
        <v>32000</v>
      </c>
      <c r="H3333" s="13"/>
    </row>
    <row r="3334" spans="1:8" hidden="1" x14ac:dyDescent="0.25">
      <c r="A3334" s="113">
        <v>45233</v>
      </c>
      <c r="B3334" s="21" t="s">
        <v>10909</v>
      </c>
      <c r="C3334" s="13" t="s">
        <v>166</v>
      </c>
      <c r="D3334" s="766" t="s">
        <v>11785</v>
      </c>
      <c r="E3334" s="22">
        <v>9240</v>
      </c>
      <c r="F3334" s="19"/>
      <c r="G3334" s="14">
        <f t="shared" si="65"/>
        <v>9240</v>
      </c>
      <c r="H3334" s="13"/>
    </row>
    <row r="3335" spans="1:8" hidden="1" x14ac:dyDescent="0.25">
      <c r="A3335" s="113">
        <v>45233</v>
      </c>
      <c r="B3335" s="21" t="s">
        <v>10909</v>
      </c>
      <c r="C3335" s="13" t="s">
        <v>12498</v>
      </c>
      <c r="D3335" s="766" t="s">
        <v>12499</v>
      </c>
      <c r="E3335" s="22">
        <v>1724483</v>
      </c>
      <c r="F3335" s="19"/>
      <c r="G3335" s="14">
        <f t="shared" si="65"/>
        <v>1724483</v>
      </c>
      <c r="H3335" s="13"/>
    </row>
    <row r="3336" spans="1:8" hidden="1" x14ac:dyDescent="0.25">
      <c r="A3336" s="113">
        <v>45234</v>
      </c>
      <c r="B3336" s="21" t="s">
        <v>10576</v>
      </c>
      <c r="C3336" s="13" t="s">
        <v>8394</v>
      </c>
      <c r="D3336" s="766"/>
      <c r="E3336" s="22"/>
      <c r="F3336" s="19">
        <v>1300000</v>
      </c>
      <c r="G3336" s="14">
        <f t="shared" si="65"/>
        <v>-1300000</v>
      </c>
      <c r="H3336" s="13" t="s">
        <v>11436</v>
      </c>
    </row>
    <row r="3337" spans="1:8" hidden="1" x14ac:dyDescent="0.25">
      <c r="A3337" s="113">
        <v>45234</v>
      </c>
      <c r="B3337" s="21" t="s">
        <v>10576</v>
      </c>
      <c r="C3337" s="13" t="s">
        <v>8394</v>
      </c>
      <c r="D3337" s="766" t="s">
        <v>11653</v>
      </c>
      <c r="E3337" s="22">
        <v>85030</v>
      </c>
      <c r="F3337" s="19"/>
      <c r="G3337" s="14">
        <f t="shared" si="65"/>
        <v>85030</v>
      </c>
      <c r="H3337" s="13"/>
    </row>
    <row r="3338" spans="1:8" hidden="1" x14ac:dyDescent="0.25">
      <c r="A3338" s="113">
        <v>45234</v>
      </c>
      <c r="B3338" s="21" t="s">
        <v>11446</v>
      </c>
      <c r="C3338" s="13" t="s">
        <v>8394</v>
      </c>
      <c r="D3338" s="766" t="s">
        <v>11654</v>
      </c>
      <c r="E3338" s="22">
        <v>33426</v>
      </c>
      <c r="F3338" s="19"/>
      <c r="G3338" s="14">
        <f t="shared" si="65"/>
        <v>33426</v>
      </c>
      <c r="H3338" s="13"/>
    </row>
    <row r="3339" spans="1:8" hidden="1" x14ac:dyDescent="0.25">
      <c r="A3339" s="113">
        <v>45234</v>
      </c>
      <c r="B3339" s="21" t="s">
        <v>11271</v>
      </c>
      <c r="C3339" s="13" t="s">
        <v>168</v>
      </c>
      <c r="D3339" s="766" t="s">
        <v>11658</v>
      </c>
      <c r="E3339" s="22">
        <v>19640</v>
      </c>
      <c r="F3339" s="19"/>
      <c r="G3339" s="14">
        <f t="shared" si="65"/>
        <v>19640</v>
      </c>
      <c r="H3339" s="13"/>
    </row>
    <row r="3340" spans="1:8" hidden="1" x14ac:dyDescent="0.25">
      <c r="A3340" s="113">
        <v>45236</v>
      </c>
      <c r="B3340" s="21" t="s">
        <v>10232</v>
      </c>
      <c r="C3340" s="13" t="s">
        <v>7467</v>
      </c>
      <c r="D3340" s="766" t="s">
        <v>11649</v>
      </c>
      <c r="E3340" s="22">
        <v>32000</v>
      </c>
      <c r="F3340" s="19"/>
      <c r="G3340" s="14">
        <f t="shared" si="65"/>
        <v>32000</v>
      </c>
      <c r="H3340" s="13"/>
    </row>
    <row r="3341" spans="1:8" hidden="1" x14ac:dyDescent="0.25">
      <c r="A3341" s="113">
        <v>45236</v>
      </c>
      <c r="B3341" s="21" t="s">
        <v>11446</v>
      </c>
      <c r="C3341" s="13" t="s">
        <v>166</v>
      </c>
      <c r="D3341" s="766" t="s">
        <v>11786</v>
      </c>
      <c r="E3341" s="22">
        <v>36420</v>
      </c>
      <c r="F3341" s="19"/>
      <c r="G3341" s="14">
        <f t="shared" si="65"/>
        <v>36420</v>
      </c>
      <c r="H3341" s="13"/>
    </row>
    <row r="3342" spans="1:8" hidden="1" x14ac:dyDescent="0.25">
      <c r="A3342" s="113">
        <v>45237</v>
      </c>
      <c r="B3342" s="21" t="s">
        <v>10909</v>
      </c>
      <c r="C3342" s="13" t="s">
        <v>7467</v>
      </c>
      <c r="D3342" s="766" t="s">
        <v>11650</v>
      </c>
      <c r="E3342" s="22">
        <v>32600</v>
      </c>
      <c r="F3342" s="19"/>
      <c r="G3342" s="14">
        <f t="shared" si="65"/>
        <v>32600</v>
      </c>
      <c r="H3342" s="13"/>
    </row>
    <row r="3343" spans="1:8" hidden="1" x14ac:dyDescent="0.25">
      <c r="A3343" s="113">
        <v>45237</v>
      </c>
      <c r="B3343" s="21" t="s">
        <v>10232</v>
      </c>
      <c r="C3343" s="13" t="s">
        <v>8394</v>
      </c>
      <c r="D3343" s="766" t="s">
        <v>11655</v>
      </c>
      <c r="E3343" s="22">
        <v>203960</v>
      </c>
      <c r="F3343" s="19"/>
      <c r="G3343" s="14">
        <f t="shared" si="65"/>
        <v>203960</v>
      </c>
      <c r="H3343" s="13"/>
    </row>
    <row r="3344" spans="1:8" hidden="1" x14ac:dyDescent="0.25">
      <c r="A3344" s="113">
        <v>45237</v>
      </c>
      <c r="B3344" s="21" t="s">
        <v>10909</v>
      </c>
      <c r="C3344" s="13" t="s">
        <v>8394</v>
      </c>
      <c r="D3344" s="766" t="s">
        <v>11656</v>
      </c>
      <c r="E3344" s="22">
        <v>20685</v>
      </c>
      <c r="F3344" s="19"/>
      <c r="G3344" s="14">
        <f t="shared" si="65"/>
        <v>20685</v>
      </c>
      <c r="H3344" s="13"/>
    </row>
    <row r="3345" spans="1:8" hidden="1" x14ac:dyDescent="0.25">
      <c r="A3345" s="113">
        <v>45237</v>
      </c>
      <c r="B3345" s="21" t="s">
        <v>10576</v>
      </c>
      <c r="C3345" s="13" t="s">
        <v>168</v>
      </c>
      <c r="D3345" s="766" t="s">
        <v>11708</v>
      </c>
      <c r="E3345" s="22">
        <v>74282</v>
      </c>
      <c r="F3345" s="19"/>
      <c r="G3345" s="14">
        <f t="shared" si="65"/>
        <v>74282</v>
      </c>
      <c r="H3345" s="13"/>
    </row>
    <row r="3346" spans="1:8" hidden="1" x14ac:dyDescent="0.25">
      <c r="A3346" s="113">
        <v>45237</v>
      </c>
      <c r="B3346" s="21" t="s">
        <v>10232</v>
      </c>
      <c r="C3346" s="13" t="s">
        <v>7467</v>
      </c>
      <c r="D3346" s="766"/>
      <c r="E3346" s="22"/>
      <c r="F3346" s="19">
        <v>350000</v>
      </c>
      <c r="G3346" s="14">
        <f t="shared" si="65"/>
        <v>-350000</v>
      </c>
      <c r="H3346" s="13" t="s">
        <v>11648</v>
      </c>
    </row>
    <row r="3347" spans="1:8" hidden="1" x14ac:dyDescent="0.25">
      <c r="A3347" s="113">
        <v>45237</v>
      </c>
      <c r="B3347" s="21" t="s">
        <v>10232</v>
      </c>
      <c r="C3347" s="13" t="s">
        <v>7467</v>
      </c>
      <c r="D3347" s="766"/>
      <c r="E3347" s="22"/>
      <c r="F3347" s="19">
        <v>350000</v>
      </c>
      <c r="G3347" s="14">
        <f t="shared" si="65"/>
        <v>-350000</v>
      </c>
      <c r="H3347" s="13" t="s">
        <v>11647</v>
      </c>
    </row>
    <row r="3348" spans="1:8" hidden="1" x14ac:dyDescent="0.25">
      <c r="A3348" s="113">
        <v>45237</v>
      </c>
      <c r="B3348" s="21" t="s">
        <v>9986</v>
      </c>
      <c r="C3348" s="13" t="s">
        <v>166</v>
      </c>
      <c r="D3348" s="766" t="s">
        <v>11787</v>
      </c>
      <c r="E3348" s="22">
        <v>4515</v>
      </c>
      <c r="F3348" s="19"/>
      <c r="G3348" s="14">
        <f t="shared" si="65"/>
        <v>4515</v>
      </c>
      <c r="H3348" s="13"/>
    </row>
    <row r="3349" spans="1:8" hidden="1" x14ac:dyDescent="0.25">
      <c r="A3349" s="113">
        <v>45237</v>
      </c>
      <c r="B3349" s="21" t="s">
        <v>11271</v>
      </c>
      <c r="C3349" s="13" t="s">
        <v>164</v>
      </c>
      <c r="D3349" s="766" t="s">
        <v>11916</v>
      </c>
      <c r="E3349" s="22">
        <v>1420</v>
      </c>
      <c r="F3349" s="19"/>
      <c r="G3349" s="14">
        <f t="shared" si="65"/>
        <v>1420</v>
      </c>
      <c r="H3349" s="13"/>
    </row>
    <row r="3350" spans="1:8" hidden="1" x14ac:dyDescent="0.25">
      <c r="A3350" s="113">
        <v>45238</v>
      </c>
      <c r="B3350" s="21" t="s">
        <v>10232</v>
      </c>
      <c r="C3350" s="13" t="s">
        <v>164</v>
      </c>
      <c r="D3350" s="766" t="s">
        <v>11923</v>
      </c>
      <c r="E3350" s="22">
        <v>6739</v>
      </c>
      <c r="F3350" s="19"/>
      <c r="G3350" s="14">
        <f t="shared" si="65"/>
        <v>6739</v>
      </c>
      <c r="H3350" s="13"/>
    </row>
    <row r="3351" spans="1:8" hidden="1" x14ac:dyDescent="0.25">
      <c r="A3351" s="113">
        <v>45240</v>
      </c>
      <c r="B3351" s="21" t="s">
        <v>11271</v>
      </c>
      <c r="C3351" s="13" t="s">
        <v>8394</v>
      </c>
      <c r="D3351" s="766" t="s">
        <v>11657</v>
      </c>
      <c r="E3351" s="22">
        <v>13416</v>
      </c>
      <c r="F3351" s="19"/>
      <c r="G3351" s="14">
        <f t="shared" si="65"/>
        <v>13416</v>
      </c>
      <c r="H3351" s="13"/>
    </row>
    <row r="3352" spans="1:8" hidden="1" x14ac:dyDescent="0.25">
      <c r="A3352" s="113">
        <v>45240</v>
      </c>
      <c r="B3352" s="21" t="s">
        <v>10909</v>
      </c>
      <c r="C3352" s="13" t="s">
        <v>12498</v>
      </c>
      <c r="D3352" s="766" t="s">
        <v>8591</v>
      </c>
      <c r="E3352" s="22">
        <v>836282</v>
      </c>
      <c r="F3352" s="19"/>
      <c r="G3352" s="14">
        <f t="shared" si="65"/>
        <v>836282</v>
      </c>
      <c r="H3352" s="13"/>
    </row>
    <row r="3353" spans="1:8" hidden="1" x14ac:dyDescent="0.25">
      <c r="A3353" s="113">
        <v>45240</v>
      </c>
      <c r="B3353" s="21" t="s">
        <v>9986</v>
      </c>
      <c r="C3353" s="13" t="s">
        <v>164</v>
      </c>
      <c r="D3353" s="766" t="s">
        <v>11659</v>
      </c>
      <c r="E3353" s="22">
        <v>168</v>
      </c>
      <c r="F3353" s="19"/>
      <c r="G3353" s="14">
        <f t="shared" si="65"/>
        <v>168</v>
      </c>
      <c r="H3353" s="13"/>
    </row>
    <row r="3354" spans="1:8" hidden="1" x14ac:dyDescent="0.25">
      <c r="A3354" s="113">
        <v>45240</v>
      </c>
      <c r="B3354" s="21" t="s">
        <v>11446</v>
      </c>
      <c r="C3354" s="13" t="s">
        <v>166</v>
      </c>
      <c r="D3354" s="766" t="s">
        <v>11788</v>
      </c>
      <c r="E3354" s="22">
        <v>20875</v>
      </c>
      <c r="F3354" s="19"/>
      <c r="G3354" s="14">
        <f t="shared" si="65"/>
        <v>20875</v>
      </c>
      <c r="H3354" s="13"/>
    </row>
    <row r="3355" spans="1:8" hidden="1" x14ac:dyDescent="0.25">
      <c r="A3355" s="113">
        <v>45241</v>
      </c>
      <c r="B3355" s="21" t="s">
        <v>9832</v>
      </c>
      <c r="C3355" s="13" t="s">
        <v>168</v>
      </c>
      <c r="D3355" s="766" t="s">
        <v>11807</v>
      </c>
      <c r="E3355" s="22">
        <v>98400</v>
      </c>
      <c r="F3355" s="110"/>
      <c r="G3355" s="14">
        <f t="shared" si="65"/>
        <v>98400</v>
      </c>
      <c r="H3355" s="13"/>
    </row>
    <row r="3356" spans="1:8" hidden="1" x14ac:dyDescent="0.25">
      <c r="A3356" s="113">
        <v>45241</v>
      </c>
      <c r="B3356" s="21" t="s">
        <v>10296</v>
      </c>
      <c r="C3356" s="13" t="s">
        <v>7467</v>
      </c>
      <c r="D3356" s="766" t="s">
        <v>11651</v>
      </c>
      <c r="E3356" s="22">
        <v>43900</v>
      </c>
      <c r="F3356" s="19"/>
      <c r="G3356" s="14">
        <f t="shared" si="65"/>
        <v>43900</v>
      </c>
      <c r="H3356" s="13"/>
    </row>
    <row r="3357" spans="1:8" hidden="1" x14ac:dyDescent="0.25">
      <c r="A3357" s="113">
        <v>45241</v>
      </c>
      <c r="B3357" s="21" t="s">
        <v>10576</v>
      </c>
      <c r="C3357" s="13" t="s">
        <v>168</v>
      </c>
      <c r="D3357" s="766" t="s">
        <v>11709</v>
      </c>
      <c r="E3357" s="22">
        <v>386760</v>
      </c>
      <c r="F3357" s="19"/>
      <c r="G3357" s="14">
        <f t="shared" si="65"/>
        <v>386760</v>
      </c>
      <c r="H3357" s="13"/>
    </row>
    <row r="3358" spans="1:8" hidden="1" x14ac:dyDescent="0.25">
      <c r="A3358" s="113">
        <v>45241</v>
      </c>
      <c r="B3358" s="21" t="s">
        <v>10576</v>
      </c>
      <c r="C3358" s="13" t="s">
        <v>180</v>
      </c>
      <c r="D3358" s="766" t="s">
        <v>11719</v>
      </c>
      <c r="E3358" s="22">
        <v>62400</v>
      </c>
      <c r="F3358" s="19"/>
      <c r="G3358" s="14">
        <f t="shared" si="65"/>
        <v>62400</v>
      </c>
      <c r="H3358" s="13"/>
    </row>
    <row r="3359" spans="1:8" hidden="1" x14ac:dyDescent="0.25">
      <c r="A3359" s="113">
        <v>45243</v>
      </c>
      <c r="B3359" s="21" t="s">
        <v>10576</v>
      </c>
      <c r="C3359" s="13" t="s">
        <v>8394</v>
      </c>
      <c r="D3359" s="766" t="s">
        <v>11714</v>
      </c>
      <c r="E3359" s="22">
        <v>61469</v>
      </c>
      <c r="F3359" s="19"/>
      <c r="G3359" s="14">
        <f t="shared" si="65"/>
        <v>61469</v>
      </c>
      <c r="H3359" s="13"/>
    </row>
    <row r="3360" spans="1:8" hidden="1"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12275</v>
      </c>
      <c r="E3361" s="22">
        <v>135900</v>
      </c>
      <c r="F3361" s="19"/>
      <c r="G3361" s="14">
        <f t="shared" si="65"/>
        <v>135900</v>
      </c>
      <c r="H3361" s="13" t="s">
        <v>12277</v>
      </c>
    </row>
    <row r="3362" spans="1:8" hidden="1" x14ac:dyDescent="0.25">
      <c r="A3362" s="113">
        <v>45243</v>
      </c>
      <c r="B3362" s="21" t="s">
        <v>10909</v>
      </c>
      <c r="C3362" s="13" t="s">
        <v>12498</v>
      </c>
      <c r="D3362" s="766" t="s">
        <v>8046</v>
      </c>
      <c r="E3362" s="22">
        <v>417642</v>
      </c>
      <c r="F3362" s="19"/>
      <c r="G3362" s="14">
        <f t="shared" si="65"/>
        <v>417642</v>
      </c>
      <c r="H3362" s="13"/>
    </row>
    <row r="3363" spans="1:8" ht="17.25" hidden="1" customHeight="1" x14ac:dyDescent="0.25">
      <c r="A3363" s="113">
        <v>45243</v>
      </c>
      <c r="B3363" s="21" t="s">
        <v>10909</v>
      </c>
      <c r="C3363" s="13" t="s">
        <v>12498</v>
      </c>
      <c r="D3363" s="766" t="s">
        <v>8047</v>
      </c>
      <c r="E3363" s="22">
        <v>20015</v>
      </c>
      <c r="F3363" s="19"/>
      <c r="G3363" s="14">
        <f t="shared" si="65"/>
        <v>20015</v>
      </c>
      <c r="H3363" s="13"/>
    </row>
    <row r="3364" spans="1:8" ht="17.25" hidden="1" customHeight="1" x14ac:dyDescent="0.25">
      <c r="A3364" s="113">
        <v>45243</v>
      </c>
      <c r="B3364" s="21" t="s">
        <v>10909</v>
      </c>
      <c r="C3364" s="13" t="s">
        <v>12498</v>
      </c>
      <c r="D3364" s="766"/>
      <c r="E3364" s="22"/>
      <c r="F3364" s="19">
        <v>20000</v>
      </c>
      <c r="G3364" s="14">
        <f t="shared" si="65"/>
        <v>-20000</v>
      </c>
      <c r="H3364" s="13" t="s">
        <v>10775</v>
      </c>
    </row>
    <row r="3365" spans="1:8" x14ac:dyDescent="0.25">
      <c r="A3365" s="113">
        <v>45243</v>
      </c>
      <c r="B3365" s="21" t="s">
        <v>10909</v>
      </c>
      <c r="C3365" s="13" t="s">
        <v>5187</v>
      </c>
      <c r="D3365" s="766" t="s">
        <v>12276</v>
      </c>
      <c r="E3365" s="22">
        <v>213854.4</v>
      </c>
      <c r="F3365" s="19"/>
      <c r="G3365" s="14">
        <f t="shared" si="65"/>
        <v>213854.4</v>
      </c>
      <c r="H3365" s="13" t="s">
        <v>12277</v>
      </c>
    </row>
    <row r="3366" spans="1:8" x14ac:dyDescent="0.25">
      <c r="A3366" s="113">
        <v>45243</v>
      </c>
      <c r="B3366" s="21" t="s">
        <v>10909</v>
      </c>
      <c r="C3366" s="13" t="s">
        <v>5187</v>
      </c>
      <c r="D3366" s="766"/>
      <c r="E3366" s="22"/>
      <c r="F3366" s="19">
        <v>100000</v>
      </c>
      <c r="G3366" s="14">
        <f t="shared" si="65"/>
        <v>-100000</v>
      </c>
      <c r="H3366" s="13" t="s">
        <v>1157</v>
      </c>
    </row>
    <row r="3367" spans="1:8" hidden="1" x14ac:dyDescent="0.25">
      <c r="A3367" s="113">
        <v>45244</v>
      </c>
      <c r="B3367" s="21" t="s">
        <v>10232</v>
      </c>
      <c r="C3367" s="13" t="s">
        <v>168</v>
      </c>
      <c r="D3367" s="766" t="s">
        <v>11710</v>
      </c>
      <c r="E3367" s="22">
        <v>59680</v>
      </c>
      <c r="F3367" s="19"/>
      <c r="G3367" s="14">
        <f t="shared" si="65"/>
        <v>59680</v>
      </c>
      <c r="H3367" s="13"/>
    </row>
    <row r="3368" spans="1:8" hidden="1" x14ac:dyDescent="0.25">
      <c r="A3368" s="113">
        <v>45244</v>
      </c>
      <c r="B3368" s="21" t="s">
        <v>10576</v>
      </c>
      <c r="C3368" s="13" t="s">
        <v>168</v>
      </c>
      <c r="D3368" s="766" t="s">
        <v>11711</v>
      </c>
      <c r="E3368" s="22">
        <v>67140</v>
      </c>
      <c r="F3368" s="19"/>
      <c r="G3368" s="14">
        <f t="shared" si="65"/>
        <v>67140</v>
      </c>
      <c r="H3368" s="13"/>
    </row>
    <row r="3369" spans="1:8" hidden="1" x14ac:dyDescent="0.25">
      <c r="A3369" s="113">
        <v>45244</v>
      </c>
      <c r="B3369" s="21" t="s">
        <v>10576</v>
      </c>
      <c r="C3369" s="13" t="s">
        <v>7467</v>
      </c>
      <c r="D3369" s="766" t="s">
        <v>11745</v>
      </c>
      <c r="E3369" s="22">
        <v>152867</v>
      </c>
      <c r="F3369" s="19"/>
      <c r="G3369" s="14">
        <f t="shared" si="65"/>
        <v>152867</v>
      </c>
      <c r="H3369" s="13"/>
    </row>
    <row r="3370" spans="1:8" hidden="1" x14ac:dyDescent="0.25">
      <c r="A3370" s="113">
        <v>45245</v>
      </c>
      <c r="B3370" s="21" t="s">
        <v>10576</v>
      </c>
      <c r="C3370" s="13" t="s">
        <v>7467</v>
      </c>
      <c r="D3370" s="766"/>
      <c r="E3370" s="22"/>
      <c r="F3370" s="19">
        <v>350000</v>
      </c>
      <c r="G3370" s="14">
        <f t="shared" si="65"/>
        <v>-350000</v>
      </c>
      <c r="H3370" s="13" t="s">
        <v>11679</v>
      </c>
    </row>
    <row r="3371" spans="1:8" hidden="1" x14ac:dyDescent="0.25">
      <c r="A3371" s="113">
        <v>45245</v>
      </c>
      <c r="B3371" s="21" t="s">
        <v>10576</v>
      </c>
      <c r="C3371" s="13" t="s">
        <v>7467</v>
      </c>
      <c r="D3371" s="766"/>
      <c r="E3371" s="22"/>
      <c r="F3371" s="19">
        <v>350000</v>
      </c>
      <c r="G3371" s="14">
        <f t="shared" ref="G3371:G3458" si="66">E3371-F3371</f>
        <v>-350000</v>
      </c>
      <c r="H3371" s="13" t="s">
        <v>11680</v>
      </c>
    </row>
    <row r="3372" spans="1:8" hidden="1" x14ac:dyDescent="0.25">
      <c r="A3372" s="113">
        <v>45245</v>
      </c>
      <c r="B3372" s="21" t="s">
        <v>10576</v>
      </c>
      <c r="C3372" s="13" t="s">
        <v>8091</v>
      </c>
      <c r="D3372" s="766"/>
      <c r="E3372" s="22"/>
      <c r="F3372" s="19">
        <v>500000</v>
      </c>
      <c r="G3372" s="14">
        <f t="shared" si="66"/>
        <v>-500000</v>
      </c>
      <c r="H3372" s="13" t="s">
        <v>11681</v>
      </c>
    </row>
    <row r="3373" spans="1:8" hidden="1" x14ac:dyDescent="0.25">
      <c r="A3373" s="113">
        <v>45245</v>
      </c>
      <c r="B3373" s="21" t="s">
        <v>10576</v>
      </c>
      <c r="C3373" s="13" t="s">
        <v>8091</v>
      </c>
      <c r="D3373" s="766"/>
      <c r="E3373" s="22"/>
      <c r="F3373" s="19">
        <v>500000</v>
      </c>
      <c r="G3373" s="14">
        <f t="shared" si="66"/>
        <v>-500000</v>
      </c>
      <c r="H3373" s="13" t="s">
        <v>11682</v>
      </c>
    </row>
    <row r="3374" spans="1:8" hidden="1" x14ac:dyDescent="0.25">
      <c r="A3374" s="113">
        <v>45245</v>
      </c>
      <c r="B3374" s="21" t="s">
        <v>10576</v>
      </c>
      <c r="C3374" s="13" t="s">
        <v>8091</v>
      </c>
      <c r="D3374" s="766"/>
      <c r="E3374" s="22"/>
      <c r="F3374" s="19">
        <v>500000</v>
      </c>
      <c r="G3374" s="14">
        <f t="shared" si="66"/>
        <v>-500000</v>
      </c>
      <c r="H3374" s="13" t="s">
        <v>11683</v>
      </c>
    </row>
    <row r="3375" spans="1:8" hidden="1" x14ac:dyDescent="0.25">
      <c r="A3375" s="113">
        <v>45245</v>
      </c>
      <c r="B3375" s="21" t="s">
        <v>10909</v>
      </c>
      <c r="C3375" s="13" t="s">
        <v>166</v>
      </c>
      <c r="D3375" s="766" t="s">
        <v>11789</v>
      </c>
      <c r="E3375" s="22">
        <v>7990</v>
      </c>
      <c r="F3375" s="19"/>
      <c r="G3375" s="14">
        <f t="shared" si="66"/>
        <v>7990</v>
      </c>
      <c r="H3375" s="13"/>
    </row>
    <row r="3376" spans="1:8" hidden="1" x14ac:dyDescent="0.25">
      <c r="A3376" s="113">
        <v>45245</v>
      </c>
      <c r="B3376" s="21" t="s">
        <v>11446</v>
      </c>
      <c r="C3376" s="13" t="s">
        <v>5681</v>
      </c>
      <c r="D3376" s="766" t="s">
        <v>10148</v>
      </c>
      <c r="E3376" s="22">
        <v>188300</v>
      </c>
      <c r="F3376" s="19"/>
      <c r="G3376" s="14">
        <f t="shared" si="66"/>
        <v>188300</v>
      </c>
      <c r="H3376" s="13"/>
    </row>
    <row r="3377" spans="1:8" hidden="1" x14ac:dyDescent="0.25">
      <c r="A3377" s="113">
        <v>45246</v>
      </c>
      <c r="B3377" s="21" t="s">
        <v>10232</v>
      </c>
      <c r="C3377" s="13" t="s">
        <v>168</v>
      </c>
      <c r="D3377" s="766" t="s">
        <v>11712</v>
      </c>
      <c r="E3377" s="22">
        <v>24200</v>
      </c>
      <c r="F3377" s="19"/>
      <c r="G3377" s="14">
        <f t="shared" si="66"/>
        <v>24200</v>
      </c>
      <c r="H3377" s="13"/>
    </row>
    <row r="3378" spans="1:8" hidden="1" x14ac:dyDescent="0.25">
      <c r="A3378" s="113">
        <v>45246</v>
      </c>
      <c r="B3378" s="21" t="s">
        <v>10576</v>
      </c>
      <c r="C3378" s="13" t="s">
        <v>8394</v>
      </c>
      <c r="D3378" s="766" t="s">
        <v>11715</v>
      </c>
      <c r="E3378" s="22">
        <v>93159</v>
      </c>
      <c r="F3378" s="19"/>
      <c r="G3378" s="14">
        <f t="shared" si="66"/>
        <v>93159</v>
      </c>
      <c r="H3378" s="13"/>
    </row>
    <row r="3379" spans="1:8" hidden="1"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hidden="1" x14ac:dyDescent="0.25">
      <c r="A3382" s="113">
        <v>45247</v>
      </c>
      <c r="B3382" s="21" t="s">
        <v>10576</v>
      </c>
      <c r="C3382" s="13" t="s">
        <v>7467</v>
      </c>
      <c r="D3382" s="766" t="s">
        <v>11746</v>
      </c>
      <c r="E3382" s="22">
        <v>212768</v>
      </c>
      <c r="F3382" s="19"/>
      <c r="G3382" s="14">
        <f t="shared" si="66"/>
        <v>212768</v>
      </c>
      <c r="H3382" s="13"/>
    </row>
    <row r="3383" spans="1:8" hidden="1" x14ac:dyDescent="0.25">
      <c r="A3383" s="113">
        <v>45247</v>
      </c>
      <c r="B3383" s="21" t="s">
        <v>10576</v>
      </c>
      <c r="C3383" s="13" t="s">
        <v>7467</v>
      </c>
      <c r="D3383" s="766"/>
      <c r="E3383" s="22"/>
      <c r="F3383" s="19">
        <v>500000</v>
      </c>
      <c r="G3383" s="14">
        <f t="shared" si="66"/>
        <v>-500000</v>
      </c>
      <c r="H3383" s="13" t="s">
        <v>11706</v>
      </c>
    </row>
    <row r="3384" spans="1:8" hidden="1" x14ac:dyDescent="0.25">
      <c r="A3384" s="113">
        <v>45247</v>
      </c>
      <c r="B3384" s="21" t="s">
        <v>10576</v>
      </c>
      <c r="C3384" s="13" t="s">
        <v>7467</v>
      </c>
      <c r="D3384" s="766"/>
      <c r="E3384" s="22"/>
      <c r="F3384" s="19">
        <v>500000</v>
      </c>
      <c r="G3384" s="14">
        <f t="shared" si="66"/>
        <v>-500000</v>
      </c>
      <c r="H3384" s="13" t="s">
        <v>11707</v>
      </c>
    </row>
    <row r="3385" spans="1:8" hidden="1" x14ac:dyDescent="0.25">
      <c r="A3385" s="113">
        <v>45247</v>
      </c>
      <c r="B3385" s="21" t="s">
        <v>11716</v>
      </c>
      <c r="C3385" s="13" t="s">
        <v>8394</v>
      </c>
      <c r="D3385" s="766" t="s">
        <v>11717</v>
      </c>
      <c r="E3385" s="22">
        <v>49822</v>
      </c>
      <c r="F3385" s="19"/>
      <c r="G3385" s="14">
        <f t="shared" si="66"/>
        <v>49822</v>
      </c>
      <c r="H3385" s="13"/>
    </row>
    <row r="3386" spans="1:8" hidden="1" x14ac:dyDescent="0.25">
      <c r="A3386" s="113">
        <v>45247</v>
      </c>
      <c r="B3386" s="21" t="s">
        <v>11617</v>
      </c>
      <c r="C3386" s="13" t="s">
        <v>8394</v>
      </c>
      <c r="D3386" s="766" t="s">
        <v>11718</v>
      </c>
      <c r="E3386" s="22">
        <v>106322</v>
      </c>
      <c r="F3386" s="19"/>
      <c r="G3386" s="14">
        <f t="shared" si="66"/>
        <v>106322</v>
      </c>
      <c r="H3386" s="13"/>
    </row>
    <row r="3387" spans="1:8" hidden="1" x14ac:dyDescent="0.25">
      <c r="A3387" s="113">
        <v>45248</v>
      </c>
      <c r="B3387" s="21" t="s">
        <v>10232</v>
      </c>
      <c r="C3387" s="13" t="s">
        <v>11324</v>
      </c>
      <c r="D3387" s="766"/>
      <c r="E3387" s="22"/>
      <c r="F3387" s="19">
        <v>495000</v>
      </c>
      <c r="G3387" s="14">
        <f>E3387-F3387</f>
        <v>-495000</v>
      </c>
      <c r="H3387" s="13" t="s">
        <v>11749</v>
      </c>
    </row>
    <row r="3388" spans="1:8" hidden="1" x14ac:dyDescent="0.25">
      <c r="A3388" s="113">
        <v>45248</v>
      </c>
      <c r="B3388" s="21" t="s">
        <v>10232</v>
      </c>
      <c r="C3388" s="13" t="s">
        <v>11324</v>
      </c>
      <c r="D3388" s="766"/>
      <c r="E3388" s="22"/>
      <c r="F3388" s="19">
        <v>490000</v>
      </c>
      <c r="G3388" s="14">
        <f>E3388-F3388</f>
        <v>-490000</v>
      </c>
      <c r="H3388" s="13" t="s">
        <v>11749</v>
      </c>
    </row>
    <row r="3389" spans="1:8" hidden="1" x14ac:dyDescent="0.25">
      <c r="A3389" s="113">
        <v>45248</v>
      </c>
      <c r="B3389" s="21" t="s">
        <v>10576</v>
      </c>
      <c r="C3389" s="13" t="s">
        <v>168</v>
      </c>
      <c r="D3389" s="766" t="s">
        <v>11780</v>
      </c>
      <c r="E3389" s="22">
        <v>78000</v>
      </c>
      <c r="F3389" s="110"/>
      <c r="G3389" s="14">
        <f>E3389-F3389</f>
        <v>78000</v>
      </c>
      <c r="H3389" s="13"/>
    </row>
    <row r="3390" spans="1:8" hidden="1" x14ac:dyDescent="0.25">
      <c r="A3390" s="113">
        <v>45248</v>
      </c>
      <c r="B3390" s="21" t="s">
        <v>10232</v>
      </c>
      <c r="C3390" s="13" t="s">
        <v>168</v>
      </c>
      <c r="D3390" s="766"/>
      <c r="E3390" s="22"/>
      <c r="F3390" s="110">
        <v>500000</v>
      </c>
      <c r="G3390" s="14">
        <f t="shared" ref="G3390:G3397" si="67">E3390-F3390</f>
        <v>-500000</v>
      </c>
      <c r="H3390" s="13" t="s">
        <v>11749</v>
      </c>
    </row>
    <row r="3391" spans="1:8" hidden="1" x14ac:dyDescent="0.25">
      <c r="A3391" s="113">
        <v>45248</v>
      </c>
      <c r="B3391" s="21" t="s">
        <v>10576</v>
      </c>
      <c r="C3391" s="13" t="s">
        <v>168</v>
      </c>
      <c r="D3391" s="766"/>
      <c r="E3391" s="22"/>
      <c r="F3391" s="110">
        <v>500000</v>
      </c>
      <c r="G3391" s="14">
        <f t="shared" si="67"/>
        <v>-500000</v>
      </c>
      <c r="H3391" s="13" t="s">
        <v>11749</v>
      </c>
    </row>
    <row r="3392" spans="1:8" hidden="1" x14ac:dyDescent="0.25">
      <c r="A3392" s="113">
        <v>45248</v>
      </c>
      <c r="B3392" s="21" t="s">
        <v>11897</v>
      </c>
      <c r="C3392" s="13" t="s">
        <v>168</v>
      </c>
      <c r="D3392" s="766"/>
      <c r="E3392" s="22"/>
      <c r="F3392" s="110">
        <v>500000</v>
      </c>
      <c r="G3392" s="14">
        <f t="shared" si="67"/>
        <v>-500000</v>
      </c>
      <c r="H3392" s="13" t="s">
        <v>11749</v>
      </c>
    </row>
    <row r="3393" spans="1:8" hidden="1" x14ac:dyDescent="0.25">
      <c r="A3393" s="113">
        <v>45248</v>
      </c>
      <c r="B3393" s="21" t="s">
        <v>11897</v>
      </c>
      <c r="C3393" s="13" t="s">
        <v>168</v>
      </c>
      <c r="D3393" s="766"/>
      <c r="E3393" s="22"/>
      <c r="F3393" s="110">
        <v>250000</v>
      </c>
      <c r="G3393" s="14">
        <f t="shared" si="67"/>
        <v>-250000</v>
      </c>
      <c r="H3393" s="1146" t="s">
        <v>12286</v>
      </c>
    </row>
    <row r="3394" spans="1:8" hidden="1" x14ac:dyDescent="0.25">
      <c r="A3394" s="113">
        <v>45248</v>
      </c>
      <c r="B3394" s="21" t="s">
        <v>11617</v>
      </c>
      <c r="C3394" s="13" t="s">
        <v>168</v>
      </c>
      <c r="D3394" s="766"/>
      <c r="E3394" s="22"/>
      <c r="F3394" s="110">
        <v>250000</v>
      </c>
      <c r="G3394" s="14">
        <f t="shared" si="67"/>
        <v>-250000</v>
      </c>
      <c r="H3394" s="1148"/>
    </row>
    <row r="3395" spans="1:8" hidden="1" x14ac:dyDescent="0.25">
      <c r="A3395" s="113">
        <v>45248</v>
      </c>
      <c r="B3395" s="21" t="s">
        <v>10909</v>
      </c>
      <c r="C3395" s="13" t="s">
        <v>168</v>
      </c>
      <c r="D3395" s="766"/>
      <c r="E3395" s="22"/>
      <c r="F3395" s="110">
        <v>400000</v>
      </c>
      <c r="G3395" s="14">
        <f t="shared" si="67"/>
        <v>-400000</v>
      </c>
      <c r="H3395" s="13" t="s">
        <v>11749</v>
      </c>
    </row>
    <row r="3396" spans="1:8" hidden="1" x14ac:dyDescent="0.25">
      <c r="A3396" s="113">
        <v>45248</v>
      </c>
      <c r="B3396" s="21" t="s">
        <v>10232</v>
      </c>
      <c r="C3396" s="13" t="s">
        <v>168</v>
      </c>
      <c r="D3396" s="766"/>
      <c r="E3396" s="22"/>
      <c r="F3396" s="110">
        <v>300000</v>
      </c>
      <c r="G3396" s="14">
        <f t="shared" si="67"/>
        <v>-300000</v>
      </c>
      <c r="H3396" s="13" t="s">
        <v>11749</v>
      </c>
    </row>
    <row r="3397" spans="1:8" hidden="1" x14ac:dyDescent="0.25">
      <c r="A3397" s="113">
        <v>45248</v>
      </c>
      <c r="B3397" s="21" t="s">
        <v>9986</v>
      </c>
      <c r="C3397" s="13" t="s">
        <v>168</v>
      </c>
      <c r="D3397" s="766"/>
      <c r="E3397" s="22"/>
      <c r="F3397" s="110">
        <v>300000</v>
      </c>
      <c r="G3397" s="14">
        <f t="shared" si="67"/>
        <v>-300000</v>
      </c>
      <c r="H3397" s="13" t="s">
        <v>11749</v>
      </c>
    </row>
    <row r="3398" spans="1:8" hidden="1" x14ac:dyDescent="0.25">
      <c r="A3398" s="113">
        <v>45250</v>
      </c>
      <c r="B3398" s="21" t="s">
        <v>10232</v>
      </c>
      <c r="C3398" s="13" t="s">
        <v>7467</v>
      </c>
      <c r="D3398" s="766" t="s">
        <v>11747</v>
      </c>
      <c r="E3398" s="22">
        <v>221300</v>
      </c>
      <c r="F3398" s="110"/>
      <c r="G3398" s="14">
        <f t="shared" si="66"/>
        <v>221300</v>
      </c>
      <c r="H3398" s="13"/>
    </row>
    <row r="3399" spans="1:8" hidden="1" x14ac:dyDescent="0.25">
      <c r="A3399" s="113">
        <v>45250</v>
      </c>
      <c r="B3399" s="21" t="s">
        <v>9356</v>
      </c>
      <c r="C3399" s="13" t="s">
        <v>169</v>
      </c>
      <c r="D3399" s="766"/>
      <c r="E3399" s="783"/>
      <c r="F3399" s="785">
        <v>234213</v>
      </c>
      <c r="G3399" s="784">
        <f t="shared" si="66"/>
        <v>-234213</v>
      </c>
      <c r="H3399" s="13" t="s">
        <v>11760</v>
      </c>
    </row>
    <row r="3400" spans="1:8" hidden="1" x14ac:dyDescent="0.25">
      <c r="A3400" s="113">
        <v>45250</v>
      </c>
      <c r="B3400" s="21" t="s">
        <v>10571</v>
      </c>
      <c r="C3400" s="13" t="s">
        <v>169</v>
      </c>
      <c r="D3400" s="766"/>
      <c r="E3400" s="783"/>
      <c r="F3400" s="142">
        <v>163580</v>
      </c>
      <c r="G3400" s="784">
        <f t="shared" si="66"/>
        <v>-163580</v>
      </c>
      <c r="H3400" s="13" t="s">
        <v>11760</v>
      </c>
    </row>
    <row r="3401" spans="1:8" ht="16.5" hidden="1" thickBot="1" x14ac:dyDescent="0.3">
      <c r="A3401" s="113">
        <v>45250</v>
      </c>
      <c r="B3401" s="21" t="s">
        <v>9986</v>
      </c>
      <c r="C3401" s="13" t="s">
        <v>169</v>
      </c>
      <c r="D3401" s="766"/>
      <c r="E3401" s="783"/>
      <c r="F3401" s="786">
        <v>102207</v>
      </c>
      <c r="G3401" s="784">
        <f t="shared" si="66"/>
        <v>-102207</v>
      </c>
      <c r="H3401" s="13" t="s">
        <v>11760</v>
      </c>
    </row>
    <row r="3402" spans="1:8" hidden="1" x14ac:dyDescent="0.25">
      <c r="A3402" s="113">
        <v>45251</v>
      </c>
      <c r="B3402" s="21" t="s">
        <v>10232</v>
      </c>
      <c r="C3402" s="13" t="s">
        <v>180</v>
      </c>
      <c r="D3402" s="766"/>
      <c r="E3402" s="783"/>
      <c r="F3402" s="785">
        <v>107660</v>
      </c>
      <c r="G3402" s="784">
        <f t="shared" si="66"/>
        <v>-107660</v>
      </c>
      <c r="H3402" s="13" t="s">
        <v>11775</v>
      </c>
    </row>
    <row r="3403" spans="1:8" hidden="1" x14ac:dyDescent="0.25">
      <c r="A3403" s="113">
        <v>45251</v>
      </c>
      <c r="B3403" s="21" t="s">
        <v>10576</v>
      </c>
      <c r="C3403" s="13" t="s">
        <v>180</v>
      </c>
      <c r="D3403" s="766"/>
      <c r="E3403" s="783"/>
      <c r="F3403" s="142">
        <v>247020</v>
      </c>
      <c r="G3403" s="784">
        <f t="shared" si="66"/>
        <v>-247020</v>
      </c>
      <c r="H3403" s="13" t="s">
        <v>11775</v>
      </c>
    </row>
    <row r="3404" spans="1:8" ht="16.5" hidden="1" thickBot="1" x14ac:dyDescent="0.3">
      <c r="A3404" s="113">
        <v>45251</v>
      </c>
      <c r="B3404" s="21" t="s">
        <v>10909</v>
      </c>
      <c r="C3404" s="13" t="s">
        <v>180</v>
      </c>
      <c r="D3404" s="766"/>
      <c r="E3404" s="783"/>
      <c r="F3404" s="786">
        <v>145320</v>
      </c>
      <c r="G3404" s="784">
        <f t="shared" si="66"/>
        <v>-145320</v>
      </c>
      <c r="H3404" s="13" t="s">
        <v>11775</v>
      </c>
    </row>
    <row r="3405" spans="1:8" hidden="1" x14ac:dyDescent="0.25">
      <c r="A3405" s="113">
        <v>45251</v>
      </c>
      <c r="B3405" s="21" t="s">
        <v>10909</v>
      </c>
      <c r="C3405" s="13" t="s">
        <v>8394</v>
      </c>
      <c r="D3405" s="766" t="s">
        <v>11781</v>
      </c>
      <c r="E3405" s="22">
        <v>49712</v>
      </c>
      <c r="F3405" s="112"/>
      <c r="G3405" s="784">
        <f t="shared" si="66"/>
        <v>49712</v>
      </c>
      <c r="H3405" s="13"/>
    </row>
    <row r="3406" spans="1:8" hidden="1" x14ac:dyDescent="0.25">
      <c r="A3406" s="113">
        <v>45251</v>
      </c>
      <c r="B3406" s="21" t="s">
        <v>11446</v>
      </c>
      <c r="C3406" s="13" t="s">
        <v>8394</v>
      </c>
      <c r="D3406" s="766" t="s">
        <v>11782</v>
      </c>
      <c r="E3406" s="22">
        <v>40419</v>
      </c>
      <c r="F3406" s="112"/>
      <c r="G3406" s="784">
        <f t="shared" si="66"/>
        <v>40419</v>
      </c>
      <c r="H3406" s="13"/>
    </row>
    <row r="3407" spans="1:8" hidden="1" x14ac:dyDescent="0.25">
      <c r="A3407" s="113">
        <v>45251</v>
      </c>
      <c r="B3407" s="21" t="s">
        <v>11511</v>
      </c>
      <c r="C3407" s="13" t="s">
        <v>8394</v>
      </c>
      <c r="D3407" s="766" t="s">
        <v>11783</v>
      </c>
      <c r="E3407" s="22">
        <v>73043</v>
      </c>
      <c r="F3407" s="112"/>
      <c r="G3407" s="784">
        <f t="shared" si="66"/>
        <v>73043</v>
      </c>
      <c r="H3407" s="13"/>
    </row>
    <row r="3408" spans="1:8" hidden="1" x14ac:dyDescent="0.25">
      <c r="A3408" s="113">
        <v>45251</v>
      </c>
      <c r="B3408" s="21" t="s">
        <v>10576</v>
      </c>
      <c r="C3408" s="13" t="s">
        <v>7467</v>
      </c>
      <c r="D3408" s="766" t="s">
        <v>11801</v>
      </c>
      <c r="E3408" s="22">
        <v>59900</v>
      </c>
      <c r="F3408" s="112"/>
      <c r="G3408" s="784">
        <f t="shared" si="66"/>
        <v>59900</v>
      </c>
      <c r="H3408" s="13"/>
    </row>
    <row r="3409" spans="1:8" hidden="1" x14ac:dyDescent="0.25">
      <c r="A3409" s="113">
        <v>45251</v>
      </c>
      <c r="B3409" s="21" t="s">
        <v>9832</v>
      </c>
      <c r="C3409" s="13" t="s">
        <v>168</v>
      </c>
      <c r="D3409" s="766" t="s">
        <v>11808</v>
      </c>
      <c r="E3409" s="22">
        <v>1554800</v>
      </c>
      <c r="F3409" s="110"/>
      <c r="G3409" s="14">
        <f t="shared" si="66"/>
        <v>1554800</v>
      </c>
      <c r="H3409" s="13"/>
    </row>
    <row r="3410" spans="1:8" hidden="1" x14ac:dyDescent="0.25">
      <c r="A3410" s="113">
        <v>45251</v>
      </c>
      <c r="B3410" s="21" t="s">
        <v>10909</v>
      </c>
      <c r="C3410" s="13" t="s">
        <v>166</v>
      </c>
      <c r="D3410" s="766" t="s">
        <v>12058</v>
      </c>
      <c r="E3410" s="22">
        <v>45000</v>
      </c>
      <c r="F3410" s="111"/>
      <c r="G3410" s="14">
        <f t="shared" si="66"/>
        <v>45000</v>
      </c>
      <c r="H3410" s="13"/>
    </row>
    <row r="3411" spans="1:8" hidden="1" x14ac:dyDescent="0.25">
      <c r="A3411" s="113">
        <v>45251</v>
      </c>
      <c r="B3411" s="21" t="s">
        <v>11446</v>
      </c>
      <c r="C3411" s="13" t="s">
        <v>166</v>
      </c>
      <c r="D3411" s="766" t="s">
        <v>12059</v>
      </c>
      <c r="E3411" s="22">
        <v>10965</v>
      </c>
      <c r="F3411" s="111"/>
      <c r="G3411" s="14">
        <f t="shared" si="66"/>
        <v>10965</v>
      </c>
      <c r="H3411" s="13"/>
    </row>
    <row r="3412" spans="1:8" hidden="1" x14ac:dyDescent="0.25">
      <c r="A3412" s="113">
        <v>45252</v>
      </c>
      <c r="B3412" s="21" t="s">
        <v>10232</v>
      </c>
      <c r="C3412" s="13" t="s">
        <v>8394</v>
      </c>
      <c r="D3412" s="766"/>
      <c r="E3412" s="22"/>
      <c r="F3412" s="112">
        <v>1000000</v>
      </c>
      <c r="G3412" s="14">
        <f t="shared" si="66"/>
        <v>-1000000</v>
      </c>
      <c r="H3412" s="13" t="s">
        <v>11689</v>
      </c>
    </row>
    <row r="3413" spans="1:8" hidden="1" x14ac:dyDescent="0.25">
      <c r="A3413" s="113">
        <v>45252</v>
      </c>
      <c r="B3413" s="21" t="s">
        <v>10576</v>
      </c>
      <c r="C3413" s="13" t="s">
        <v>7467</v>
      </c>
      <c r="D3413" s="766"/>
      <c r="E3413" s="22"/>
      <c r="F3413" s="19">
        <v>850000</v>
      </c>
      <c r="G3413" s="14">
        <f t="shared" si="66"/>
        <v>-850000</v>
      </c>
      <c r="H3413" s="13" t="s">
        <v>11800</v>
      </c>
    </row>
    <row r="3414" spans="1:8" hidden="1" x14ac:dyDescent="0.25">
      <c r="A3414" s="113">
        <v>45254</v>
      </c>
      <c r="B3414" s="21" t="s">
        <v>10909</v>
      </c>
      <c r="C3414" s="13" t="s">
        <v>169</v>
      </c>
      <c r="D3414" s="766" t="s">
        <v>11827</v>
      </c>
      <c r="E3414" s="22">
        <v>4500</v>
      </c>
      <c r="F3414" s="19"/>
      <c r="G3414" s="14">
        <f t="shared" si="66"/>
        <v>4500</v>
      </c>
      <c r="H3414" s="13"/>
    </row>
    <row r="3415" spans="1:8" hidden="1" x14ac:dyDescent="0.25">
      <c r="A3415" s="113">
        <v>45254</v>
      </c>
      <c r="B3415" s="21" t="s">
        <v>10571</v>
      </c>
      <c r="C3415" s="13" t="s">
        <v>7242</v>
      </c>
      <c r="D3415" s="766" t="s">
        <v>9873</v>
      </c>
      <c r="E3415" s="22">
        <v>233085</v>
      </c>
      <c r="F3415" s="19"/>
      <c r="G3415" s="14">
        <f t="shared" si="66"/>
        <v>233085</v>
      </c>
      <c r="H3415" s="13"/>
    </row>
    <row r="3416" spans="1:8" hidden="1" x14ac:dyDescent="0.25">
      <c r="A3416" s="113">
        <v>45255</v>
      </c>
      <c r="B3416" s="21" t="s">
        <v>10909</v>
      </c>
      <c r="C3416" s="13" t="s">
        <v>12498</v>
      </c>
      <c r="D3416" s="766" t="s">
        <v>8696</v>
      </c>
      <c r="E3416" s="22">
        <v>196267</v>
      </c>
      <c r="F3416" s="19"/>
      <c r="G3416" s="14">
        <f t="shared" si="66"/>
        <v>196267</v>
      </c>
      <c r="H3416" s="13"/>
    </row>
    <row r="3417" spans="1:8" hidden="1" x14ac:dyDescent="0.25">
      <c r="A3417" s="113">
        <v>45255</v>
      </c>
      <c r="B3417" s="21" t="s">
        <v>11716</v>
      </c>
      <c r="C3417" s="13" t="s">
        <v>8394</v>
      </c>
      <c r="D3417" s="766" t="s">
        <v>11824</v>
      </c>
      <c r="E3417" s="22">
        <v>6351</v>
      </c>
      <c r="F3417" s="19"/>
      <c r="G3417" s="14">
        <f t="shared" si="66"/>
        <v>6351</v>
      </c>
      <c r="H3417" s="13"/>
    </row>
    <row r="3418" spans="1:8" hidden="1" x14ac:dyDescent="0.25">
      <c r="A3418" s="113">
        <v>45255</v>
      </c>
      <c r="B3418" s="21" t="s">
        <v>10232</v>
      </c>
      <c r="C3418" s="13" t="s">
        <v>8394</v>
      </c>
      <c r="D3418" s="766" t="s">
        <v>11825</v>
      </c>
      <c r="E3418" s="22">
        <v>10508</v>
      </c>
      <c r="F3418" s="19"/>
      <c r="G3418" s="14">
        <f t="shared" si="66"/>
        <v>10508</v>
      </c>
      <c r="H3418" s="13"/>
    </row>
    <row r="3419" spans="1:8" hidden="1" x14ac:dyDescent="0.25">
      <c r="A3419" s="113">
        <v>45255</v>
      </c>
      <c r="B3419" s="21" t="s">
        <v>11617</v>
      </c>
      <c r="C3419" s="13" t="s">
        <v>8394</v>
      </c>
      <c r="D3419" s="766" t="s">
        <v>11826</v>
      </c>
      <c r="E3419" s="22">
        <v>42998</v>
      </c>
      <c r="F3419" s="19"/>
      <c r="G3419" s="14">
        <f t="shared" si="66"/>
        <v>42998</v>
      </c>
      <c r="H3419" s="13"/>
    </row>
    <row r="3420" spans="1:8" hidden="1" x14ac:dyDescent="0.25">
      <c r="A3420" s="113">
        <v>45257</v>
      </c>
      <c r="B3420" s="21" t="s">
        <v>10909</v>
      </c>
      <c r="C3420" s="13" t="s">
        <v>180</v>
      </c>
      <c r="D3420" s="766" t="s">
        <v>11823</v>
      </c>
      <c r="E3420" s="22">
        <v>124800</v>
      </c>
      <c r="F3420" s="19"/>
      <c r="G3420" s="14">
        <f t="shared" si="66"/>
        <v>124800</v>
      </c>
      <c r="H3420" s="13"/>
    </row>
    <row r="3421" spans="1:8" hidden="1" x14ac:dyDescent="0.25">
      <c r="A3421" s="113">
        <v>45257</v>
      </c>
      <c r="B3421" s="21" t="s">
        <v>10576</v>
      </c>
      <c r="C3421" s="13" t="s">
        <v>164</v>
      </c>
      <c r="D3421" s="766" t="s">
        <v>11918</v>
      </c>
      <c r="E3421" s="22">
        <v>5887</v>
      </c>
      <c r="F3421" s="19"/>
      <c r="G3421" s="14">
        <f t="shared" si="66"/>
        <v>5887</v>
      </c>
      <c r="H3421" s="13"/>
    </row>
    <row r="3422" spans="1:8" hidden="1" x14ac:dyDescent="0.25">
      <c r="A3422" s="113">
        <v>45258</v>
      </c>
      <c r="B3422" s="21" t="s">
        <v>11446</v>
      </c>
      <c r="C3422" s="13" t="s">
        <v>166</v>
      </c>
      <c r="D3422" s="766" t="s">
        <v>12060</v>
      </c>
      <c r="E3422" s="22">
        <v>2920</v>
      </c>
      <c r="F3422" s="19"/>
      <c r="G3422" s="14">
        <f t="shared" si="66"/>
        <v>2920</v>
      </c>
      <c r="H3422" s="13"/>
    </row>
    <row r="3423" spans="1:8" hidden="1" x14ac:dyDescent="0.25">
      <c r="A3423" s="113">
        <v>45258</v>
      </c>
      <c r="B3423" s="21" t="s">
        <v>10909</v>
      </c>
      <c r="C3423" s="13" t="s">
        <v>166</v>
      </c>
      <c r="D3423" s="766" t="s">
        <v>12066</v>
      </c>
      <c r="E3423" s="22">
        <v>21300</v>
      </c>
      <c r="F3423" s="19"/>
      <c r="G3423" s="14">
        <f t="shared" si="66"/>
        <v>21300</v>
      </c>
      <c r="H3423" s="13"/>
    </row>
    <row r="3424" spans="1:8" hidden="1" x14ac:dyDescent="0.25">
      <c r="A3424" s="113">
        <v>45259</v>
      </c>
      <c r="B3424" s="21" t="s">
        <v>11</v>
      </c>
      <c r="C3424" s="13" t="s">
        <v>2386</v>
      </c>
      <c r="D3424" s="766" t="s">
        <v>12259</v>
      </c>
      <c r="E3424" s="22">
        <v>18551</v>
      </c>
      <c r="F3424" s="19"/>
      <c r="G3424" s="14">
        <f t="shared" si="66"/>
        <v>18551</v>
      </c>
      <c r="H3424" s="13"/>
    </row>
    <row r="3425" spans="1:8" hidden="1" x14ac:dyDescent="0.25">
      <c r="A3425" s="113">
        <v>45260</v>
      </c>
      <c r="B3425" s="21" t="s">
        <v>11446</v>
      </c>
      <c r="C3425" s="13" t="s">
        <v>166</v>
      </c>
      <c r="D3425" s="766" t="s">
        <v>12061</v>
      </c>
      <c r="E3425" s="22">
        <v>12900</v>
      </c>
      <c r="F3425" s="19"/>
      <c r="G3425" s="14">
        <f t="shared" si="66"/>
        <v>12900</v>
      </c>
      <c r="H3425" s="13"/>
    </row>
    <row r="3426" spans="1:8" hidden="1" x14ac:dyDescent="0.25">
      <c r="A3426" s="113">
        <v>45258</v>
      </c>
      <c r="B3426" s="21" t="s">
        <v>10576</v>
      </c>
      <c r="C3426" s="13" t="s">
        <v>168</v>
      </c>
      <c r="D3426" s="766"/>
      <c r="E3426" s="22"/>
      <c r="F3426" s="19">
        <v>500000</v>
      </c>
      <c r="G3426" s="14">
        <f t="shared" si="66"/>
        <v>-500000</v>
      </c>
      <c r="H3426" s="13" t="s">
        <v>11812</v>
      </c>
    </row>
    <row r="3427" spans="1:8" hidden="1" x14ac:dyDescent="0.25">
      <c r="A3427" s="113">
        <v>45258</v>
      </c>
      <c r="B3427" s="21" t="s">
        <v>10576</v>
      </c>
      <c r="C3427" s="13" t="s">
        <v>168</v>
      </c>
      <c r="D3427" s="766"/>
      <c r="E3427" s="22"/>
      <c r="F3427" s="19">
        <v>500000</v>
      </c>
      <c r="G3427" s="14">
        <f t="shared" si="66"/>
        <v>-500000</v>
      </c>
      <c r="H3427" s="13" t="s">
        <v>11812</v>
      </c>
    </row>
    <row r="3428" spans="1:8" hidden="1" x14ac:dyDescent="0.25">
      <c r="A3428" s="113">
        <v>45258</v>
      </c>
      <c r="B3428" s="21" t="s">
        <v>10576</v>
      </c>
      <c r="C3428" s="13" t="s">
        <v>168</v>
      </c>
      <c r="D3428" s="766"/>
      <c r="E3428" s="22"/>
      <c r="F3428" s="19">
        <v>500000</v>
      </c>
      <c r="G3428" s="14">
        <f t="shared" si="66"/>
        <v>-500000</v>
      </c>
      <c r="H3428" s="13" t="s">
        <v>11812</v>
      </c>
    </row>
    <row r="3429" spans="1:8" hidden="1" x14ac:dyDescent="0.25">
      <c r="A3429" s="113">
        <v>45258</v>
      </c>
      <c r="B3429" s="21" t="s">
        <v>10576</v>
      </c>
      <c r="C3429" s="13" t="s">
        <v>168</v>
      </c>
      <c r="D3429" s="766"/>
      <c r="E3429" s="22"/>
      <c r="F3429" s="19">
        <v>500000</v>
      </c>
      <c r="G3429" s="14">
        <f t="shared" si="66"/>
        <v>-500000</v>
      </c>
      <c r="H3429" s="13" t="s">
        <v>11812</v>
      </c>
    </row>
    <row r="3430" spans="1:8" hidden="1" x14ac:dyDescent="0.25">
      <c r="A3430" s="113">
        <v>45260</v>
      </c>
      <c r="B3430" s="21" t="s">
        <v>11617</v>
      </c>
      <c r="C3430" s="13" t="s">
        <v>8394</v>
      </c>
      <c r="D3430" s="766" t="s">
        <v>11912</v>
      </c>
      <c r="E3430" s="22">
        <v>30958</v>
      </c>
      <c r="F3430" s="19"/>
      <c r="G3430" s="14">
        <f t="shared" si="66"/>
        <v>30958</v>
      </c>
      <c r="H3430" s="13"/>
    </row>
    <row r="3431" spans="1:8" hidden="1" x14ac:dyDescent="0.25">
      <c r="A3431" s="113">
        <v>45260</v>
      </c>
      <c r="B3431" s="21" t="s">
        <v>10909</v>
      </c>
      <c r="C3431" s="13" t="s">
        <v>12284</v>
      </c>
      <c r="D3431" s="766" t="s">
        <v>11952</v>
      </c>
      <c r="E3431" s="22">
        <v>189553</v>
      </c>
      <c r="F3431" s="19"/>
      <c r="G3431" s="14">
        <f t="shared" si="66"/>
        <v>189553</v>
      </c>
      <c r="H3431" s="13"/>
    </row>
    <row r="3432" spans="1:8" hidden="1" x14ac:dyDescent="0.25">
      <c r="A3432" s="113">
        <v>45262</v>
      </c>
      <c r="B3432" s="21" t="s">
        <v>10576</v>
      </c>
      <c r="C3432" s="13" t="s">
        <v>7467</v>
      </c>
      <c r="D3432" s="766"/>
      <c r="E3432" s="22"/>
      <c r="F3432" s="19">
        <v>1000000</v>
      </c>
      <c r="G3432" s="14">
        <f t="shared" si="66"/>
        <v>-1000000</v>
      </c>
      <c r="H3432" s="13" t="s">
        <v>11378</v>
      </c>
    </row>
    <row r="3433" spans="1:8" hidden="1" x14ac:dyDescent="0.25">
      <c r="A3433" s="113">
        <v>45262</v>
      </c>
      <c r="B3433" s="21" t="s">
        <v>10576</v>
      </c>
      <c r="C3433" s="13" t="s">
        <v>7467</v>
      </c>
      <c r="D3433" s="766"/>
      <c r="E3433" s="22"/>
      <c r="F3433" s="19">
        <v>600000</v>
      </c>
      <c r="G3433" s="14">
        <f t="shared" si="66"/>
        <v>-600000</v>
      </c>
      <c r="H3433" s="13" t="s">
        <v>11174</v>
      </c>
    </row>
    <row r="3434" spans="1:8" hidden="1" x14ac:dyDescent="0.25">
      <c r="A3434" s="113">
        <v>45262</v>
      </c>
      <c r="B3434" s="21" t="s">
        <v>11617</v>
      </c>
      <c r="C3434" s="13" t="s">
        <v>180</v>
      </c>
      <c r="D3434" s="766" t="s">
        <v>11922</v>
      </c>
      <c r="E3434" s="22">
        <v>52800</v>
      </c>
      <c r="F3434" s="19"/>
      <c r="G3434" s="14">
        <f t="shared" si="66"/>
        <v>52800</v>
      </c>
      <c r="H3434" s="13"/>
    </row>
    <row r="3435" spans="1:8" hidden="1" x14ac:dyDescent="0.25">
      <c r="A3435" s="113">
        <v>45264</v>
      </c>
      <c r="B3435" s="21" t="s">
        <v>10576</v>
      </c>
      <c r="C3435" s="13" t="s">
        <v>168</v>
      </c>
      <c r="D3435" s="766" t="s">
        <v>11924</v>
      </c>
      <c r="E3435" s="22">
        <v>2952685</v>
      </c>
      <c r="F3435" s="19"/>
      <c r="G3435" s="14">
        <f t="shared" si="66"/>
        <v>2952685</v>
      </c>
      <c r="H3435" s="13"/>
    </row>
    <row r="3436" spans="1:8" hidden="1" x14ac:dyDescent="0.25">
      <c r="A3436" s="113">
        <v>45264</v>
      </c>
      <c r="B3436" s="21" t="s">
        <v>10909</v>
      </c>
      <c r="C3436" s="13" t="s">
        <v>168</v>
      </c>
      <c r="D3436" s="766" t="s">
        <v>11926</v>
      </c>
      <c r="E3436" s="22">
        <v>45000</v>
      </c>
      <c r="F3436" s="19"/>
      <c r="G3436" s="14">
        <f t="shared" si="66"/>
        <v>45000</v>
      </c>
      <c r="H3436" s="13"/>
    </row>
    <row r="3437" spans="1:8" hidden="1" x14ac:dyDescent="0.25">
      <c r="A3437" s="113">
        <v>45264</v>
      </c>
      <c r="B3437" s="21" t="s">
        <v>11446</v>
      </c>
      <c r="C3437" s="13" t="s">
        <v>166</v>
      </c>
      <c r="D3437" s="766" t="s">
        <v>12062</v>
      </c>
      <c r="E3437" s="22">
        <v>17500</v>
      </c>
      <c r="F3437" s="19"/>
      <c r="G3437" s="14">
        <f t="shared" si="66"/>
        <v>17500</v>
      </c>
      <c r="H3437" s="13"/>
    </row>
    <row r="3438" spans="1:8" hidden="1" x14ac:dyDescent="0.25">
      <c r="A3438" s="113">
        <v>45265</v>
      </c>
      <c r="B3438" s="21" t="s">
        <v>10232</v>
      </c>
      <c r="C3438" s="13" t="s">
        <v>7467</v>
      </c>
      <c r="D3438" s="766" t="s">
        <v>11929</v>
      </c>
      <c r="E3438" s="22">
        <v>144334</v>
      </c>
      <c r="F3438" s="19"/>
      <c r="G3438" s="14">
        <f t="shared" si="66"/>
        <v>144334</v>
      </c>
      <c r="H3438" s="13"/>
    </row>
    <row r="3439" spans="1:8" hidden="1" x14ac:dyDescent="0.25">
      <c r="A3439" s="113">
        <v>45265</v>
      </c>
      <c r="B3439" s="21" t="s">
        <v>10909</v>
      </c>
      <c r="C3439" s="13" t="s">
        <v>12498</v>
      </c>
      <c r="D3439" s="766" t="s">
        <v>8698</v>
      </c>
      <c r="E3439" s="22">
        <v>113438</v>
      </c>
      <c r="F3439" s="19"/>
      <c r="G3439" s="14">
        <f t="shared" si="66"/>
        <v>113438</v>
      </c>
      <c r="H3439" s="13"/>
    </row>
    <row r="3440" spans="1:8" hidden="1" x14ac:dyDescent="0.25">
      <c r="A3440" s="113">
        <v>45266</v>
      </c>
      <c r="B3440" s="21" t="s">
        <v>10232</v>
      </c>
      <c r="C3440" s="13" t="s">
        <v>8394</v>
      </c>
      <c r="D3440" s="766" t="s">
        <v>11913</v>
      </c>
      <c r="E3440" s="22">
        <v>40849</v>
      </c>
      <c r="F3440" s="19"/>
      <c r="G3440" s="14">
        <f t="shared" si="66"/>
        <v>40849</v>
      </c>
      <c r="H3440" s="13"/>
    </row>
    <row r="3441" spans="1:8" hidden="1" x14ac:dyDescent="0.25">
      <c r="A3441" s="113">
        <v>45266</v>
      </c>
      <c r="B3441" s="21" t="s">
        <v>11617</v>
      </c>
      <c r="C3441" s="13" t="s">
        <v>8394</v>
      </c>
      <c r="D3441" s="766" t="s">
        <v>11914</v>
      </c>
      <c r="E3441" s="22">
        <v>18196</v>
      </c>
      <c r="F3441" s="19"/>
      <c r="G3441" s="14">
        <f t="shared" si="66"/>
        <v>18196</v>
      </c>
      <c r="H3441" s="13"/>
    </row>
    <row r="3442" spans="1:8" hidden="1" x14ac:dyDescent="0.25">
      <c r="A3442" s="113">
        <v>45267</v>
      </c>
      <c r="B3442" s="21" t="s">
        <v>11617</v>
      </c>
      <c r="C3442" s="13" t="s">
        <v>164</v>
      </c>
      <c r="D3442" s="766" t="s">
        <v>11920</v>
      </c>
      <c r="E3442" s="22">
        <v>16400</v>
      </c>
      <c r="F3442" s="19"/>
      <c r="G3442" s="14">
        <f t="shared" si="66"/>
        <v>16400</v>
      </c>
      <c r="H3442" s="13"/>
    </row>
    <row r="3443" spans="1:8" hidden="1" x14ac:dyDescent="0.25">
      <c r="A3443" s="113">
        <v>45267</v>
      </c>
      <c r="B3443" s="21" t="s">
        <v>10909</v>
      </c>
      <c r="C3443" s="13" t="s">
        <v>168</v>
      </c>
      <c r="D3443" s="766" t="s">
        <v>11925</v>
      </c>
      <c r="E3443" s="22">
        <v>55000</v>
      </c>
      <c r="F3443" s="19"/>
      <c r="G3443" s="14">
        <f t="shared" si="66"/>
        <v>55000</v>
      </c>
      <c r="H3443" s="13"/>
    </row>
    <row r="3444" spans="1:8" hidden="1" x14ac:dyDescent="0.25">
      <c r="A3444" s="113">
        <v>45267</v>
      </c>
      <c r="B3444" s="21" t="s">
        <v>11617</v>
      </c>
      <c r="C3444" s="13" t="s">
        <v>166</v>
      </c>
      <c r="D3444" s="766" t="s">
        <v>11951</v>
      </c>
      <c r="E3444" s="22">
        <v>25430</v>
      </c>
      <c r="F3444" s="19"/>
      <c r="G3444" s="14">
        <f t="shared" si="66"/>
        <v>25430</v>
      </c>
      <c r="H3444" s="13"/>
    </row>
    <row r="3445" spans="1:8" hidden="1" x14ac:dyDescent="0.25">
      <c r="A3445" s="113">
        <v>45267</v>
      </c>
      <c r="B3445" s="21" t="s">
        <v>11617</v>
      </c>
      <c r="C3445" s="13" t="s">
        <v>180</v>
      </c>
      <c r="D3445" s="766" t="s">
        <v>11968</v>
      </c>
      <c r="E3445" s="22">
        <v>214720</v>
      </c>
      <c r="F3445" s="19"/>
      <c r="G3445" s="14">
        <f t="shared" si="66"/>
        <v>214720</v>
      </c>
      <c r="H3445" s="13"/>
    </row>
    <row r="3446" spans="1:8" hidden="1" x14ac:dyDescent="0.25">
      <c r="A3446" s="113">
        <v>45268</v>
      </c>
      <c r="B3446" s="21" t="s">
        <v>9967</v>
      </c>
      <c r="C3446" s="13" t="s">
        <v>164</v>
      </c>
      <c r="D3446" s="766" t="s">
        <v>11919</v>
      </c>
      <c r="E3446" s="22">
        <v>6047</v>
      </c>
      <c r="F3446" s="19"/>
      <c r="G3446" s="14">
        <f t="shared" si="66"/>
        <v>6047</v>
      </c>
      <c r="H3446" s="13"/>
    </row>
    <row r="3447" spans="1:8" hidden="1" x14ac:dyDescent="0.25">
      <c r="A3447" s="113">
        <v>45269</v>
      </c>
      <c r="B3447" s="21" t="s">
        <v>7807</v>
      </c>
      <c r="C3447" s="13" t="s">
        <v>11329</v>
      </c>
      <c r="D3447" s="766"/>
      <c r="E3447" s="22"/>
      <c r="F3447" s="19">
        <v>340000</v>
      </c>
      <c r="G3447" s="14">
        <f t="shared" si="66"/>
        <v>-340000</v>
      </c>
      <c r="H3447" s="13" t="s">
        <v>11378</v>
      </c>
    </row>
    <row r="3448" spans="1:8" hidden="1" x14ac:dyDescent="0.25">
      <c r="A3448" s="113">
        <v>45269</v>
      </c>
      <c r="B3448" s="21" t="s">
        <v>7807</v>
      </c>
      <c r="C3448" s="13" t="s">
        <v>11329</v>
      </c>
      <c r="D3448" s="766"/>
      <c r="E3448" s="22"/>
      <c r="F3448" s="19">
        <v>21510</v>
      </c>
      <c r="G3448" s="14">
        <f t="shared" si="66"/>
        <v>-21510</v>
      </c>
      <c r="H3448" s="13" t="s">
        <v>4977</v>
      </c>
    </row>
    <row r="3449" spans="1:8" hidden="1" x14ac:dyDescent="0.25">
      <c r="A3449" s="113">
        <v>45272</v>
      </c>
      <c r="B3449" s="21" t="s">
        <v>11617</v>
      </c>
      <c r="C3449" s="13" t="s">
        <v>8394</v>
      </c>
      <c r="D3449" s="766" t="s">
        <v>11915</v>
      </c>
      <c r="E3449" s="22">
        <v>32566</v>
      </c>
      <c r="F3449" s="19"/>
      <c r="G3449" s="14">
        <f t="shared" si="66"/>
        <v>32566</v>
      </c>
      <c r="H3449" s="13"/>
    </row>
    <row r="3450" spans="1:8" hidden="1" x14ac:dyDescent="0.25">
      <c r="A3450" s="113">
        <v>45272</v>
      </c>
      <c r="B3450" s="21" t="s">
        <v>10909</v>
      </c>
      <c r="C3450" s="13" t="s">
        <v>168</v>
      </c>
      <c r="D3450" s="766" t="s">
        <v>11927</v>
      </c>
      <c r="E3450" s="22">
        <v>55000</v>
      </c>
      <c r="F3450" s="19"/>
      <c r="G3450" s="14">
        <f t="shared" si="66"/>
        <v>55000</v>
      </c>
      <c r="H3450" s="13"/>
    </row>
    <row r="3451" spans="1:8" hidden="1" x14ac:dyDescent="0.25">
      <c r="A3451" s="113">
        <v>45272</v>
      </c>
      <c r="B3451" s="21" t="s">
        <v>10909</v>
      </c>
      <c r="C3451" s="13" t="s">
        <v>168</v>
      </c>
      <c r="D3451" s="766" t="s">
        <v>11928</v>
      </c>
      <c r="E3451" s="22">
        <v>45000</v>
      </c>
      <c r="F3451" s="19"/>
      <c r="G3451" s="14">
        <f t="shared" si="66"/>
        <v>45000</v>
      </c>
      <c r="H3451" s="13"/>
    </row>
    <row r="3452" spans="1:8" hidden="1" x14ac:dyDescent="0.25">
      <c r="A3452" s="113">
        <v>45273</v>
      </c>
      <c r="B3452" s="21" t="s">
        <v>11897</v>
      </c>
      <c r="C3452" s="13" t="s">
        <v>4410</v>
      </c>
      <c r="D3452" s="766"/>
      <c r="E3452" s="22">
        <v>3200000</v>
      </c>
      <c r="F3452" s="19"/>
      <c r="G3452" s="14">
        <f t="shared" si="66"/>
        <v>3200000</v>
      </c>
      <c r="H3452" s="13"/>
    </row>
    <row r="3453" spans="1:8" hidden="1" x14ac:dyDescent="0.25">
      <c r="A3453" s="113">
        <v>45273</v>
      </c>
      <c r="B3453" s="21" t="s">
        <v>11897</v>
      </c>
      <c r="C3453" s="13" t="s">
        <v>4410</v>
      </c>
      <c r="D3453" s="766"/>
      <c r="E3453" s="22"/>
      <c r="F3453" s="19">
        <v>1500000</v>
      </c>
      <c r="G3453" s="14">
        <f t="shared" si="66"/>
        <v>-1500000</v>
      </c>
      <c r="H3453" s="13" t="s">
        <v>11899</v>
      </c>
    </row>
    <row r="3454" spans="1:8" hidden="1" x14ac:dyDescent="0.25">
      <c r="A3454" s="113">
        <v>45274</v>
      </c>
      <c r="B3454" s="21" t="s">
        <v>11446</v>
      </c>
      <c r="C3454" s="13" t="s">
        <v>166</v>
      </c>
      <c r="D3454" s="766" t="s">
        <v>12063</v>
      </c>
      <c r="E3454" s="22">
        <v>4380</v>
      </c>
      <c r="F3454" s="19"/>
      <c r="G3454" s="14">
        <f t="shared" si="66"/>
        <v>4380</v>
      </c>
      <c r="H3454" s="13"/>
    </row>
    <row r="3455" spans="1:8" hidden="1" x14ac:dyDescent="0.25">
      <c r="A3455" s="113">
        <v>45275</v>
      </c>
      <c r="B3455" s="21" t="s">
        <v>11617</v>
      </c>
      <c r="C3455" s="13" t="s">
        <v>164</v>
      </c>
      <c r="D3455" s="766" t="s">
        <v>11921</v>
      </c>
      <c r="E3455" s="22">
        <v>5396</v>
      </c>
      <c r="F3455" s="19"/>
      <c r="G3455" s="14">
        <f t="shared" si="66"/>
        <v>5396</v>
      </c>
      <c r="H3455" s="13"/>
    </row>
    <row r="3456" spans="1:8" hidden="1" x14ac:dyDescent="0.25">
      <c r="A3456" s="113">
        <v>45275</v>
      </c>
      <c r="B3456" s="21" t="s">
        <v>11617</v>
      </c>
      <c r="C3456" s="13" t="s">
        <v>166</v>
      </c>
      <c r="D3456" s="766" t="s">
        <v>12064</v>
      </c>
      <c r="E3456" s="22">
        <v>9125</v>
      </c>
      <c r="F3456" s="19"/>
      <c r="G3456" s="14">
        <f t="shared" si="66"/>
        <v>9125</v>
      </c>
      <c r="H3456" s="13"/>
    </row>
    <row r="3457" spans="1:8" hidden="1" x14ac:dyDescent="0.25">
      <c r="A3457" s="113">
        <v>45275</v>
      </c>
      <c r="B3457" s="21" t="s">
        <v>11897</v>
      </c>
      <c r="C3457" s="13" t="s">
        <v>180</v>
      </c>
      <c r="D3457" s="766"/>
      <c r="E3457" s="22"/>
      <c r="F3457" s="19">
        <v>1500000</v>
      </c>
      <c r="G3457" s="14">
        <f t="shared" si="66"/>
        <v>-1500000</v>
      </c>
      <c r="H3457" s="13" t="s">
        <v>11933</v>
      </c>
    </row>
    <row r="3458" spans="1:8" hidden="1" x14ac:dyDescent="0.25">
      <c r="A3458" s="113">
        <v>45275</v>
      </c>
      <c r="B3458" s="21" t="s">
        <v>10232</v>
      </c>
      <c r="C3458" s="13" t="s">
        <v>8394</v>
      </c>
      <c r="D3458" s="766"/>
      <c r="E3458" s="22"/>
      <c r="F3458" s="19">
        <v>250000</v>
      </c>
      <c r="G3458" s="14">
        <f t="shared" si="66"/>
        <v>-250000</v>
      </c>
      <c r="H3458" s="13" t="s">
        <v>11933</v>
      </c>
    </row>
    <row r="3459" spans="1:8" hidden="1" x14ac:dyDescent="0.25">
      <c r="A3459" s="113">
        <v>45275</v>
      </c>
      <c r="B3459" s="21" t="s">
        <v>10576</v>
      </c>
      <c r="C3459" s="13" t="s">
        <v>8394</v>
      </c>
      <c r="D3459" s="766"/>
      <c r="E3459" s="22"/>
      <c r="F3459" s="19">
        <v>250000</v>
      </c>
      <c r="G3459" s="14">
        <f t="shared" ref="G3459:G3603" si="68">E3459-F3459</f>
        <v>-250000</v>
      </c>
      <c r="H3459" s="13" t="s">
        <v>11933</v>
      </c>
    </row>
    <row r="3460" spans="1:8" hidden="1" x14ac:dyDescent="0.25">
      <c r="A3460" s="113">
        <v>45275</v>
      </c>
      <c r="B3460" s="21" t="s">
        <v>10909</v>
      </c>
      <c r="C3460" s="13" t="s">
        <v>8394</v>
      </c>
      <c r="D3460" s="766"/>
      <c r="E3460" s="22"/>
      <c r="F3460" s="19">
        <v>250000</v>
      </c>
      <c r="G3460" s="14">
        <f t="shared" si="68"/>
        <v>-250000</v>
      </c>
      <c r="H3460" s="13" t="s">
        <v>11933</v>
      </c>
    </row>
    <row r="3461" spans="1:8" hidden="1" x14ac:dyDescent="0.25">
      <c r="A3461" s="113">
        <v>45275</v>
      </c>
      <c r="B3461" s="21" t="s">
        <v>11446</v>
      </c>
      <c r="C3461" s="13" t="s">
        <v>8394</v>
      </c>
      <c r="D3461" s="766"/>
      <c r="E3461" s="22"/>
      <c r="F3461" s="19">
        <v>250000</v>
      </c>
      <c r="G3461" s="14">
        <f t="shared" si="68"/>
        <v>-250000</v>
      </c>
      <c r="H3461" s="13" t="s">
        <v>11933</v>
      </c>
    </row>
    <row r="3462" spans="1:8" hidden="1" x14ac:dyDescent="0.25">
      <c r="A3462" s="113">
        <v>45275</v>
      </c>
      <c r="B3462" s="21" t="s">
        <v>10232</v>
      </c>
      <c r="C3462" s="13" t="s">
        <v>7467</v>
      </c>
      <c r="D3462" s="766"/>
      <c r="E3462" s="22"/>
      <c r="F3462" s="110">
        <v>1000000</v>
      </c>
      <c r="G3462" s="14">
        <f t="shared" si="68"/>
        <v>-1000000</v>
      </c>
      <c r="H3462" s="13" t="s">
        <v>11933</v>
      </c>
    </row>
    <row r="3463" spans="1:8" hidden="1" x14ac:dyDescent="0.25">
      <c r="A3463" s="113">
        <v>45276</v>
      </c>
      <c r="B3463" s="21" t="s">
        <v>9967</v>
      </c>
      <c r="C3463" s="13" t="s">
        <v>164</v>
      </c>
      <c r="D3463" s="766"/>
      <c r="E3463" s="783"/>
      <c r="F3463" s="785">
        <v>14707</v>
      </c>
      <c r="G3463" s="784">
        <f t="shared" si="68"/>
        <v>-14707</v>
      </c>
      <c r="H3463" s="13" t="s">
        <v>11958</v>
      </c>
    </row>
    <row r="3464" spans="1:8" hidden="1" x14ac:dyDescent="0.25">
      <c r="A3464" s="113">
        <v>45276</v>
      </c>
      <c r="B3464" s="21" t="s">
        <v>9986</v>
      </c>
      <c r="C3464" s="13" t="s">
        <v>164</v>
      </c>
      <c r="D3464" s="766"/>
      <c r="E3464" s="783"/>
      <c r="F3464" s="142">
        <v>41074</v>
      </c>
      <c r="G3464" s="784">
        <f t="shared" si="68"/>
        <v>-41074</v>
      </c>
      <c r="H3464" s="13" t="s">
        <v>11958</v>
      </c>
    </row>
    <row r="3465" spans="1:8" hidden="1" x14ac:dyDescent="0.25">
      <c r="A3465" s="113">
        <v>45276</v>
      </c>
      <c r="B3465" s="21" t="s">
        <v>10232</v>
      </c>
      <c r="C3465" s="13" t="s">
        <v>164</v>
      </c>
      <c r="D3465" s="766"/>
      <c r="E3465" s="783"/>
      <c r="F3465" s="142">
        <v>32306</v>
      </c>
      <c r="G3465" s="784">
        <f t="shared" si="68"/>
        <v>-32306</v>
      </c>
      <c r="H3465" s="13" t="s">
        <v>11958</v>
      </c>
    </row>
    <row r="3466" spans="1:8" hidden="1" x14ac:dyDescent="0.25">
      <c r="A3466" s="113">
        <v>45276</v>
      </c>
      <c r="B3466" s="21" t="s">
        <v>10576</v>
      </c>
      <c r="C3466" s="13" t="s">
        <v>164</v>
      </c>
      <c r="D3466" s="766"/>
      <c r="E3466" s="783"/>
      <c r="F3466" s="142">
        <v>5887</v>
      </c>
      <c r="G3466" s="784">
        <f t="shared" si="68"/>
        <v>-5887</v>
      </c>
      <c r="H3466" s="13" t="s">
        <v>11958</v>
      </c>
    </row>
    <row r="3467" spans="1:8" hidden="1" x14ac:dyDescent="0.25">
      <c r="A3467" s="113">
        <v>45276</v>
      </c>
      <c r="B3467" s="21" t="s">
        <v>11446</v>
      </c>
      <c r="C3467" s="13" t="s">
        <v>164</v>
      </c>
      <c r="D3467" s="766"/>
      <c r="E3467" s="783"/>
      <c r="F3467" s="142">
        <v>52104</v>
      </c>
      <c r="G3467" s="784">
        <f t="shared" si="68"/>
        <v>-52104</v>
      </c>
      <c r="H3467" s="13" t="s">
        <v>11958</v>
      </c>
    </row>
    <row r="3468" spans="1:8" hidden="1" x14ac:dyDescent="0.25">
      <c r="A3468" s="113">
        <v>45276</v>
      </c>
      <c r="B3468" s="21" t="s">
        <v>11271</v>
      </c>
      <c r="C3468" s="13" t="s">
        <v>164</v>
      </c>
      <c r="D3468" s="766"/>
      <c r="E3468" s="783"/>
      <c r="F3468" s="142">
        <v>1420</v>
      </c>
      <c r="G3468" s="784">
        <f t="shared" si="68"/>
        <v>-1420</v>
      </c>
      <c r="H3468" s="13" t="s">
        <v>11958</v>
      </c>
    </row>
    <row r="3469" spans="1:8" ht="16.5" hidden="1" thickBot="1" x14ac:dyDescent="0.3">
      <c r="A3469" s="113">
        <v>45276</v>
      </c>
      <c r="B3469" s="21" t="s">
        <v>11617</v>
      </c>
      <c r="C3469" s="13" t="s">
        <v>164</v>
      </c>
      <c r="D3469" s="766"/>
      <c r="E3469" s="783"/>
      <c r="F3469" s="786">
        <v>12502</v>
      </c>
      <c r="G3469" s="784">
        <f t="shared" si="68"/>
        <v>-12502</v>
      </c>
      <c r="H3469" s="13" t="s">
        <v>11958</v>
      </c>
    </row>
    <row r="3470" spans="1:8" hidden="1" x14ac:dyDescent="0.25">
      <c r="A3470" s="113">
        <v>45276</v>
      </c>
      <c r="B3470" s="21" t="s">
        <v>11897</v>
      </c>
      <c r="C3470" s="13" t="s">
        <v>180</v>
      </c>
      <c r="D3470" s="766" t="s">
        <v>11969</v>
      </c>
      <c r="E3470" s="22">
        <v>1343560</v>
      </c>
      <c r="F3470" s="112"/>
      <c r="G3470" s="784">
        <f t="shared" si="68"/>
        <v>1343560</v>
      </c>
      <c r="H3470" s="13"/>
    </row>
    <row r="3471" spans="1:8" hidden="1" x14ac:dyDescent="0.25">
      <c r="A3471" s="113">
        <v>45276</v>
      </c>
      <c r="B3471" s="21" t="s">
        <v>11617</v>
      </c>
      <c r="C3471" s="13" t="s">
        <v>164</v>
      </c>
      <c r="D3471" s="766" t="s">
        <v>12056</v>
      </c>
      <c r="E3471" s="22">
        <v>1113</v>
      </c>
      <c r="F3471" s="112"/>
      <c r="G3471" s="784">
        <f t="shared" si="68"/>
        <v>1113</v>
      </c>
      <c r="H3471" s="13"/>
    </row>
    <row r="3472" spans="1:8" hidden="1" x14ac:dyDescent="0.25">
      <c r="A3472" s="113">
        <v>45278</v>
      </c>
      <c r="B3472" s="21" t="s">
        <v>11617</v>
      </c>
      <c r="C3472" s="13" t="s">
        <v>166</v>
      </c>
      <c r="D3472" s="766" t="s">
        <v>12065</v>
      </c>
      <c r="E3472" s="22">
        <v>6580</v>
      </c>
      <c r="F3472" s="112"/>
      <c r="G3472" s="784">
        <f t="shared" si="68"/>
        <v>6580</v>
      </c>
      <c r="H3472" s="13"/>
    </row>
    <row r="3473" spans="1:8" hidden="1" x14ac:dyDescent="0.25">
      <c r="A3473" s="113">
        <v>45280</v>
      </c>
      <c r="B3473" s="21" t="s">
        <v>10909</v>
      </c>
      <c r="C3473" s="13" t="s">
        <v>1198</v>
      </c>
      <c r="D3473" s="766" t="s">
        <v>11997</v>
      </c>
      <c r="E3473" s="22">
        <v>44000</v>
      </c>
      <c r="F3473" s="112"/>
      <c r="G3473" s="784">
        <f t="shared" si="68"/>
        <v>44000</v>
      </c>
      <c r="H3473" s="13"/>
    </row>
    <row r="3474" spans="1:8" hidden="1" x14ac:dyDescent="0.25">
      <c r="A3474" s="113">
        <v>45280</v>
      </c>
      <c r="B3474" s="21" t="s">
        <v>9832</v>
      </c>
      <c r="C3474" s="13" t="s">
        <v>10484</v>
      </c>
      <c r="D3474" s="766"/>
      <c r="E3474" s="22">
        <v>3224000</v>
      </c>
      <c r="F3474" s="112"/>
      <c r="G3474" s="784">
        <f t="shared" si="68"/>
        <v>3224000</v>
      </c>
      <c r="H3474" s="13" t="s">
        <v>12257</v>
      </c>
    </row>
    <row r="3475" spans="1:8" hidden="1" x14ac:dyDescent="0.25">
      <c r="A3475" s="113">
        <v>45280</v>
      </c>
      <c r="B3475" s="21" t="s">
        <v>9832</v>
      </c>
      <c r="C3475" s="13" t="s">
        <v>10484</v>
      </c>
      <c r="D3475" s="766"/>
      <c r="E3475" s="22"/>
      <c r="F3475" s="112">
        <v>1500000</v>
      </c>
      <c r="G3475" s="784">
        <f t="shared" si="68"/>
        <v>-1500000</v>
      </c>
      <c r="H3475" s="13" t="s">
        <v>12258</v>
      </c>
    </row>
    <row r="3476" spans="1:8" hidden="1" x14ac:dyDescent="0.25">
      <c r="A3476" s="113">
        <v>45282</v>
      </c>
      <c r="B3476" s="21" t="s">
        <v>11897</v>
      </c>
      <c r="C3476" s="13" t="s">
        <v>180</v>
      </c>
      <c r="D3476" s="766" t="s">
        <v>12057</v>
      </c>
      <c r="E3476" s="22">
        <v>987960</v>
      </c>
      <c r="F3476" s="112"/>
      <c r="G3476" s="784">
        <f t="shared" si="68"/>
        <v>987960</v>
      </c>
      <c r="H3476" s="13"/>
    </row>
    <row r="3477" spans="1:8" hidden="1" x14ac:dyDescent="0.25">
      <c r="A3477" s="113">
        <v>45283</v>
      </c>
      <c r="B3477" s="21" t="s">
        <v>10909</v>
      </c>
      <c r="C3477" s="13" t="s">
        <v>12284</v>
      </c>
      <c r="D3477" s="766"/>
      <c r="E3477" s="22"/>
      <c r="F3477" s="19">
        <v>189553</v>
      </c>
      <c r="G3477" s="784">
        <f t="shared" si="68"/>
        <v>-189553</v>
      </c>
      <c r="H3477" s="13" t="s">
        <v>11986</v>
      </c>
    </row>
    <row r="3478" spans="1:8" hidden="1" x14ac:dyDescent="0.25">
      <c r="A3478" s="113">
        <v>45285</v>
      </c>
      <c r="B3478" s="21" t="s">
        <v>11617</v>
      </c>
      <c r="C3478" s="13" t="s">
        <v>8394</v>
      </c>
      <c r="D3478" s="766" t="s">
        <v>12051</v>
      </c>
      <c r="E3478" s="22">
        <v>717268</v>
      </c>
      <c r="F3478" s="19"/>
      <c r="G3478" s="784">
        <f t="shared" si="68"/>
        <v>717268</v>
      </c>
      <c r="H3478" s="13"/>
    </row>
    <row r="3479" spans="1:8" hidden="1" x14ac:dyDescent="0.25">
      <c r="A3479" s="113">
        <v>45285</v>
      </c>
      <c r="B3479" s="21" t="s">
        <v>10909</v>
      </c>
      <c r="C3479" s="13" t="s">
        <v>12284</v>
      </c>
      <c r="D3479" s="766"/>
      <c r="E3479" s="22"/>
      <c r="F3479" s="19">
        <v>472526</v>
      </c>
      <c r="G3479" s="784">
        <f t="shared" si="68"/>
        <v>-472526</v>
      </c>
      <c r="H3479" s="13" t="s">
        <v>11986</v>
      </c>
    </row>
    <row r="3480" spans="1:8" x14ac:dyDescent="0.25">
      <c r="A3480" s="113">
        <v>45286</v>
      </c>
      <c r="B3480" s="21" t="s">
        <v>10909</v>
      </c>
      <c r="C3480" s="13" t="s">
        <v>5187</v>
      </c>
      <c r="D3480" s="766" t="s">
        <v>12280</v>
      </c>
      <c r="E3480" s="22">
        <v>11148</v>
      </c>
      <c r="F3480" s="19"/>
      <c r="G3480" s="784">
        <f t="shared" si="68"/>
        <v>11148</v>
      </c>
      <c r="H3480" s="13" t="s">
        <v>12281</v>
      </c>
    </row>
    <row r="3481" spans="1:8" hidden="1" x14ac:dyDescent="0.25">
      <c r="A3481" s="113">
        <v>45286</v>
      </c>
      <c r="B3481" s="21" t="s">
        <v>10232</v>
      </c>
      <c r="C3481" s="13" t="s">
        <v>168</v>
      </c>
      <c r="D3481" s="766" t="s">
        <v>12054</v>
      </c>
      <c r="E3481" s="22">
        <v>14520</v>
      </c>
      <c r="F3481" s="19"/>
      <c r="G3481" s="784">
        <f t="shared" si="68"/>
        <v>14520</v>
      </c>
      <c r="H3481" s="13"/>
    </row>
    <row r="3482" spans="1:8" hidden="1" x14ac:dyDescent="0.25">
      <c r="A3482" s="113">
        <v>45286</v>
      </c>
      <c r="B3482" s="21" t="s">
        <v>11617</v>
      </c>
      <c r="C3482" s="13" t="s">
        <v>168</v>
      </c>
      <c r="D3482" s="766" t="s">
        <v>12055</v>
      </c>
      <c r="E3482" s="22">
        <v>382500</v>
      </c>
      <c r="F3482" s="19"/>
      <c r="G3482" s="784">
        <f t="shared" si="68"/>
        <v>382500</v>
      </c>
      <c r="H3482" s="13"/>
    </row>
    <row r="3483" spans="1:8" hidden="1" x14ac:dyDescent="0.25">
      <c r="A3483" s="113">
        <v>45286</v>
      </c>
      <c r="B3483" s="21" t="s">
        <v>9356</v>
      </c>
      <c r="C3483" s="13" t="s">
        <v>5681</v>
      </c>
      <c r="D3483" s="766"/>
      <c r="E3483" s="22"/>
      <c r="F3483" s="19">
        <v>500000</v>
      </c>
      <c r="G3483" s="784">
        <f t="shared" si="68"/>
        <v>-500000</v>
      </c>
      <c r="H3483" s="13" t="s">
        <v>12003</v>
      </c>
    </row>
    <row r="3484" spans="1:8" hidden="1" x14ac:dyDescent="0.25">
      <c r="A3484" s="113">
        <v>45286</v>
      </c>
      <c r="B3484" s="21" t="s">
        <v>9986</v>
      </c>
      <c r="C3484" s="13" t="s">
        <v>169</v>
      </c>
      <c r="D3484" s="766"/>
      <c r="E3484" s="22"/>
      <c r="F3484" s="110">
        <v>250000</v>
      </c>
      <c r="G3484" s="14">
        <f t="shared" si="68"/>
        <v>-250000</v>
      </c>
      <c r="H3484" s="13" t="s">
        <v>12003</v>
      </c>
    </row>
    <row r="3485" spans="1:8" hidden="1" x14ac:dyDescent="0.25">
      <c r="A3485" s="113">
        <v>45286</v>
      </c>
      <c r="B3485" s="21" t="s">
        <v>9986</v>
      </c>
      <c r="C3485" s="13" t="s">
        <v>166</v>
      </c>
      <c r="D3485" s="766"/>
      <c r="E3485" s="783"/>
      <c r="F3485" s="785">
        <v>91980</v>
      </c>
      <c r="G3485" s="784">
        <f t="shared" si="68"/>
        <v>-91980</v>
      </c>
      <c r="H3485" s="1149" t="s">
        <v>12067</v>
      </c>
    </row>
    <row r="3486" spans="1:8" hidden="1" x14ac:dyDescent="0.25">
      <c r="A3486" s="113">
        <v>45286</v>
      </c>
      <c r="B3486" s="21" t="s">
        <v>10151</v>
      </c>
      <c r="C3486" s="13" t="s">
        <v>166</v>
      </c>
      <c r="D3486" s="766"/>
      <c r="E3486" s="783"/>
      <c r="F3486" s="142">
        <v>21340</v>
      </c>
      <c r="G3486" s="784">
        <f t="shared" si="68"/>
        <v>-21340</v>
      </c>
      <c r="H3486" s="1149"/>
    </row>
    <row r="3487" spans="1:8" hidden="1" x14ac:dyDescent="0.25">
      <c r="A3487" s="113">
        <v>45286</v>
      </c>
      <c r="B3487" s="21" t="s">
        <v>10471</v>
      </c>
      <c r="C3487" s="13" t="s">
        <v>166</v>
      </c>
      <c r="D3487" s="766"/>
      <c r="E3487" s="783"/>
      <c r="F3487" s="142">
        <v>140985</v>
      </c>
      <c r="G3487" s="784">
        <f t="shared" si="68"/>
        <v>-140985</v>
      </c>
      <c r="H3487" s="1149"/>
    </row>
    <row r="3488" spans="1:8" hidden="1" x14ac:dyDescent="0.25">
      <c r="A3488" s="113">
        <v>45286</v>
      </c>
      <c r="B3488" s="21" t="s">
        <v>10232</v>
      </c>
      <c r="C3488" s="13" t="s">
        <v>166</v>
      </c>
      <c r="D3488" s="766"/>
      <c r="E3488" s="783"/>
      <c r="F3488" s="142">
        <v>15980</v>
      </c>
      <c r="G3488" s="784">
        <f t="shared" si="68"/>
        <v>-15980</v>
      </c>
      <c r="H3488" s="1149"/>
    </row>
    <row r="3489" spans="1:8" hidden="1" x14ac:dyDescent="0.25">
      <c r="A3489" s="113">
        <v>45286</v>
      </c>
      <c r="B3489" s="21" t="s">
        <v>10571</v>
      </c>
      <c r="C3489" s="13" t="s">
        <v>166</v>
      </c>
      <c r="D3489" s="766"/>
      <c r="E3489" s="783"/>
      <c r="F3489" s="142">
        <v>45000</v>
      </c>
      <c r="G3489" s="784">
        <f t="shared" si="68"/>
        <v>-45000</v>
      </c>
      <c r="H3489" s="1149"/>
    </row>
    <row r="3490" spans="1:8" hidden="1" x14ac:dyDescent="0.25">
      <c r="A3490" s="113">
        <v>45286</v>
      </c>
      <c r="B3490" s="21" t="s">
        <v>10379</v>
      </c>
      <c r="C3490" s="13" t="s">
        <v>166</v>
      </c>
      <c r="D3490" s="766"/>
      <c r="E3490" s="783"/>
      <c r="F3490" s="142">
        <v>114255</v>
      </c>
      <c r="G3490" s="784">
        <f t="shared" si="68"/>
        <v>-114255</v>
      </c>
      <c r="H3490" s="1149"/>
    </row>
    <row r="3491" spans="1:8" hidden="1" x14ac:dyDescent="0.25">
      <c r="A3491" s="113">
        <v>45286</v>
      </c>
      <c r="B3491" s="21" t="s">
        <v>10909</v>
      </c>
      <c r="C3491" s="13" t="s">
        <v>166</v>
      </c>
      <c r="D3491" s="766"/>
      <c r="E3491" s="783"/>
      <c r="F3491" s="142">
        <v>83530</v>
      </c>
      <c r="G3491" s="784">
        <f t="shared" si="68"/>
        <v>-83530</v>
      </c>
      <c r="H3491" s="1149"/>
    </row>
    <row r="3492" spans="1:8" hidden="1" x14ac:dyDescent="0.25">
      <c r="A3492" s="113">
        <v>45286</v>
      </c>
      <c r="B3492" s="21" t="s">
        <v>11007</v>
      </c>
      <c r="C3492" s="13" t="s">
        <v>166</v>
      </c>
      <c r="D3492" s="766"/>
      <c r="E3492" s="783"/>
      <c r="F3492" s="142">
        <v>65500</v>
      </c>
      <c r="G3492" s="784">
        <f t="shared" si="68"/>
        <v>-65500</v>
      </c>
      <c r="H3492" s="1149"/>
    </row>
    <row r="3493" spans="1:8" hidden="1" x14ac:dyDescent="0.25">
      <c r="A3493" s="113">
        <v>45286</v>
      </c>
      <c r="B3493" s="21" t="s">
        <v>11446</v>
      </c>
      <c r="C3493" s="13" t="s">
        <v>166</v>
      </c>
      <c r="D3493" s="766"/>
      <c r="E3493" s="783"/>
      <c r="F3493" s="142">
        <v>250855</v>
      </c>
      <c r="G3493" s="784">
        <f t="shared" si="68"/>
        <v>-250855</v>
      </c>
      <c r="H3493" s="1149"/>
    </row>
    <row r="3494" spans="1:8" hidden="1" x14ac:dyDescent="0.25">
      <c r="A3494" s="113">
        <v>45286</v>
      </c>
      <c r="B3494" s="21" t="s">
        <v>11617</v>
      </c>
      <c r="C3494" s="13" t="s">
        <v>166</v>
      </c>
      <c r="D3494" s="766"/>
      <c r="E3494" s="783"/>
      <c r="F3494" s="142">
        <v>41135</v>
      </c>
      <c r="G3494" s="784">
        <f t="shared" si="68"/>
        <v>-41135</v>
      </c>
      <c r="H3494" s="1149"/>
    </row>
    <row r="3495" spans="1:8" ht="16.5" hidden="1" thickBot="1" x14ac:dyDescent="0.3">
      <c r="A3495" s="113">
        <v>45286</v>
      </c>
      <c r="B3495" s="30"/>
      <c r="C3495" s="13" t="s">
        <v>166</v>
      </c>
      <c r="D3495" s="766"/>
      <c r="E3495" s="783"/>
      <c r="F3495" s="786">
        <v>205140</v>
      </c>
      <c r="G3495" s="784">
        <f t="shared" si="68"/>
        <v>-205140</v>
      </c>
      <c r="H3495" s="1150"/>
    </row>
    <row r="3496" spans="1:8" hidden="1" x14ac:dyDescent="0.25">
      <c r="A3496" s="113">
        <v>45286</v>
      </c>
      <c r="B3496" s="21" t="s">
        <v>10909</v>
      </c>
      <c r="C3496" s="13" t="s">
        <v>166</v>
      </c>
      <c r="D3496" s="766" t="s">
        <v>9812</v>
      </c>
      <c r="E3496" s="783">
        <v>3500</v>
      </c>
      <c r="F3496" s="214"/>
      <c r="G3496" s="784">
        <f t="shared" si="68"/>
        <v>3500</v>
      </c>
      <c r="H3496" s="1107"/>
    </row>
    <row r="3497" spans="1:8" hidden="1" x14ac:dyDescent="0.25">
      <c r="A3497" s="113">
        <v>45287</v>
      </c>
      <c r="B3497" s="21" t="s">
        <v>11897</v>
      </c>
      <c r="C3497" s="13" t="s">
        <v>12038</v>
      </c>
      <c r="D3497" s="766"/>
      <c r="E3497" s="22">
        <v>1044000</v>
      </c>
      <c r="F3497" s="112"/>
      <c r="G3497" s="14">
        <f>E3497-F3497</f>
        <v>1044000</v>
      </c>
      <c r="H3497" s="13"/>
    </row>
    <row r="3498" spans="1:8" hidden="1" x14ac:dyDescent="0.25">
      <c r="A3498" s="113">
        <v>45287</v>
      </c>
      <c r="B3498" s="21" t="s">
        <v>10909</v>
      </c>
      <c r="C3498" s="13" t="s">
        <v>8394</v>
      </c>
      <c r="D3498" s="766" t="s">
        <v>12052</v>
      </c>
      <c r="E3498" s="22">
        <v>26569</v>
      </c>
      <c r="F3498" s="19"/>
      <c r="G3498" s="14">
        <f>E3498-F3498</f>
        <v>26569</v>
      </c>
      <c r="H3498" s="13"/>
    </row>
    <row r="3499" spans="1:8" hidden="1" x14ac:dyDescent="0.25">
      <c r="A3499" s="113">
        <v>45287</v>
      </c>
      <c r="B3499" s="21" t="s">
        <v>11446</v>
      </c>
      <c r="C3499" s="13" t="s">
        <v>8394</v>
      </c>
      <c r="D3499" s="766" t="s">
        <v>12053</v>
      </c>
      <c r="E3499" s="22">
        <v>15289</v>
      </c>
      <c r="F3499" s="19"/>
      <c r="G3499" s="14">
        <f>E3499-F3499</f>
        <v>15289</v>
      </c>
      <c r="H3499" s="13"/>
    </row>
    <row r="3500" spans="1:8" hidden="1" x14ac:dyDescent="0.25">
      <c r="A3500" s="113">
        <v>45287</v>
      </c>
      <c r="B3500" s="21" t="s">
        <v>11897</v>
      </c>
      <c r="C3500" s="13" t="s">
        <v>12038</v>
      </c>
      <c r="D3500" s="766"/>
      <c r="E3500" s="22"/>
      <c r="F3500" s="19">
        <v>1000000</v>
      </c>
      <c r="G3500" s="14">
        <f>E3500-F3500</f>
        <v>-1000000</v>
      </c>
      <c r="H3500" s="13" t="s">
        <v>12037</v>
      </c>
    </row>
    <row r="3501" spans="1:8" hidden="1" x14ac:dyDescent="0.25">
      <c r="A3501" s="113">
        <v>45287</v>
      </c>
      <c r="B3501" s="30"/>
      <c r="C3501" s="13" t="s">
        <v>1803</v>
      </c>
      <c r="D3501" s="766"/>
      <c r="E3501" s="22"/>
      <c r="F3501" s="19">
        <v>250000</v>
      </c>
      <c r="G3501" s="14">
        <f t="shared" si="68"/>
        <v>-250000</v>
      </c>
      <c r="H3501" s="13" t="s">
        <v>12026</v>
      </c>
    </row>
    <row r="3502" spans="1:8" hidden="1" x14ac:dyDescent="0.25">
      <c r="A3502" s="113">
        <v>45288</v>
      </c>
      <c r="B3502" s="21" t="s">
        <v>10576</v>
      </c>
      <c r="C3502" s="13" t="s">
        <v>7467</v>
      </c>
      <c r="D3502" s="766"/>
      <c r="E3502" s="22"/>
      <c r="F3502" s="19">
        <v>1500000</v>
      </c>
      <c r="G3502" s="14">
        <f t="shared" si="68"/>
        <v>-1500000</v>
      </c>
      <c r="H3502" s="13" t="s">
        <v>12037</v>
      </c>
    </row>
    <row r="3503" spans="1:8" hidden="1" x14ac:dyDescent="0.25">
      <c r="A3503" s="113">
        <v>45288</v>
      </c>
      <c r="B3503" s="21" t="s">
        <v>10909</v>
      </c>
      <c r="C3503" s="13" t="s">
        <v>166</v>
      </c>
      <c r="D3503" s="766" t="s">
        <v>12139</v>
      </c>
      <c r="E3503" s="22">
        <v>7000</v>
      </c>
      <c r="F3503" s="19"/>
      <c r="G3503" s="14">
        <f t="shared" si="68"/>
        <v>7000</v>
      </c>
      <c r="H3503" s="13"/>
    </row>
    <row r="3504" spans="1:8" hidden="1" x14ac:dyDescent="0.25">
      <c r="A3504" s="113">
        <v>45289</v>
      </c>
      <c r="B3504" s="21" t="s">
        <v>10576</v>
      </c>
      <c r="C3504" s="13" t="s">
        <v>8091</v>
      </c>
      <c r="D3504" s="766"/>
      <c r="E3504" s="22"/>
      <c r="F3504" s="19">
        <v>1000000</v>
      </c>
      <c r="G3504" s="14">
        <f t="shared" si="68"/>
        <v>-1000000</v>
      </c>
      <c r="H3504" s="13" t="s">
        <v>12037</v>
      </c>
    </row>
    <row r="3505" spans="1:8" hidden="1" x14ac:dyDescent="0.25">
      <c r="A3505" s="113">
        <v>45289</v>
      </c>
      <c r="B3505" s="21" t="s">
        <v>11617</v>
      </c>
      <c r="C3505" s="13" t="s">
        <v>180</v>
      </c>
      <c r="D3505" s="766"/>
      <c r="E3505" s="22"/>
      <c r="F3505" s="19">
        <v>250000</v>
      </c>
      <c r="G3505" s="14">
        <f t="shared" si="68"/>
        <v>-250000</v>
      </c>
      <c r="H3505" s="13" t="s">
        <v>12026</v>
      </c>
    </row>
    <row r="3506" spans="1:8" hidden="1" x14ac:dyDescent="0.25">
      <c r="A3506" s="113">
        <v>45289</v>
      </c>
      <c r="B3506" s="21" t="s">
        <v>10232</v>
      </c>
      <c r="C3506" s="13" t="s">
        <v>7467</v>
      </c>
      <c r="D3506" s="766"/>
      <c r="E3506" s="22"/>
      <c r="F3506" s="19">
        <v>1000000</v>
      </c>
      <c r="G3506" s="14">
        <f t="shared" si="68"/>
        <v>-1000000</v>
      </c>
      <c r="H3506" s="13" t="s">
        <v>12037</v>
      </c>
    </row>
    <row r="3507" spans="1:8" hidden="1" x14ac:dyDescent="0.25">
      <c r="A3507" s="113">
        <v>45289</v>
      </c>
      <c r="B3507" s="21" t="s">
        <v>11897</v>
      </c>
      <c r="C3507" s="13" t="s">
        <v>8091</v>
      </c>
      <c r="D3507" s="766"/>
      <c r="E3507" s="22">
        <v>2000000</v>
      </c>
      <c r="F3507" s="19"/>
      <c r="G3507" s="14">
        <f t="shared" si="68"/>
        <v>2000000</v>
      </c>
      <c r="H3507" s="54" t="s">
        <v>12341</v>
      </c>
    </row>
    <row r="3508" spans="1:8" hidden="1" x14ac:dyDescent="0.25">
      <c r="A3508" s="113">
        <v>45289</v>
      </c>
      <c r="B3508" s="21" t="s">
        <v>11897</v>
      </c>
      <c r="C3508" s="13" t="s">
        <v>8091</v>
      </c>
      <c r="D3508" s="766"/>
      <c r="E3508" s="22"/>
      <c r="F3508" s="19">
        <v>1000000</v>
      </c>
      <c r="G3508" s="14">
        <f t="shared" si="68"/>
        <v>-1000000</v>
      </c>
      <c r="H3508" s="54" t="s">
        <v>12035</v>
      </c>
    </row>
    <row r="3509" spans="1:8" hidden="1" x14ac:dyDescent="0.25">
      <c r="A3509" s="113">
        <v>45289</v>
      </c>
      <c r="B3509" s="21" t="s">
        <v>11897</v>
      </c>
      <c r="C3509" s="13" t="s">
        <v>8091</v>
      </c>
      <c r="D3509" s="766"/>
      <c r="E3509" s="22"/>
      <c r="F3509" s="19">
        <v>250000</v>
      </c>
      <c r="G3509" s="14">
        <f t="shared" si="68"/>
        <v>-250000</v>
      </c>
      <c r="H3509" s="54" t="s">
        <v>12036</v>
      </c>
    </row>
    <row r="3510" spans="1:8" hidden="1" x14ac:dyDescent="0.25">
      <c r="A3510" s="113">
        <v>45289</v>
      </c>
      <c r="B3510" s="21" t="s">
        <v>11897</v>
      </c>
      <c r="C3510" s="13" t="s">
        <v>8091</v>
      </c>
      <c r="D3510" s="766"/>
      <c r="E3510" s="22"/>
      <c r="F3510" s="19">
        <v>250000</v>
      </c>
      <c r="G3510" s="14">
        <f t="shared" si="68"/>
        <v>-250000</v>
      </c>
      <c r="H3510" s="54" t="s">
        <v>12036</v>
      </c>
    </row>
    <row r="3511" spans="1:8" hidden="1" x14ac:dyDescent="0.25">
      <c r="A3511" s="113">
        <v>45293</v>
      </c>
      <c r="B3511" s="21" t="s">
        <v>9832</v>
      </c>
      <c r="C3511" s="13" t="s">
        <v>180</v>
      </c>
      <c r="D3511" s="766"/>
      <c r="E3511" s="22">
        <v>199500</v>
      </c>
      <c r="F3511" s="19"/>
      <c r="G3511" s="14">
        <f t="shared" si="68"/>
        <v>199500</v>
      </c>
      <c r="H3511" s="54"/>
    </row>
    <row r="3512" spans="1:8" hidden="1" x14ac:dyDescent="0.25">
      <c r="A3512" s="113">
        <v>45294</v>
      </c>
      <c r="B3512" s="21" t="s">
        <v>10571</v>
      </c>
      <c r="C3512" s="13" t="s">
        <v>5681</v>
      </c>
      <c r="D3512" s="766"/>
      <c r="E3512" s="22"/>
      <c r="F3512" s="19">
        <v>60000</v>
      </c>
      <c r="G3512" s="14">
        <f t="shared" si="68"/>
        <v>-60000</v>
      </c>
      <c r="H3512" s="1172" t="s">
        <v>12003</v>
      </c>
    </row>
    <row r="3513" spans="1:8" hidden="1" x14ac:dyDescent="0.25">
      <c r="A3513" s="113">
        <v>45294</v>
      </c>
      <c r="B3513" s="21" t="s">
        <v>10379</v>
      </c>
      <c r="C3513" s="13" t="s">
        <v>5681</v>
      </c>
      <c r="D3513" s="766"/>
      <c r="E3513" s="22"/>
      <c r="F3513" s="19">
        <v>190000</v>
      </c>
      <c r="G3513" s="14">
        <f t="shared" si="68"/>
        <v>-190000</v>
      </c>
      <c r="H3513" s="1173"/>
    </row>
    <row r="3514" spans="1:8" hidden="1" x14ac:dyDescent="0.25">
      <c r="A3514" s="113">
        <v>45294</v>
      </c>
      <c r="B3514" s="21" t="s">
        <v>10909</v>
      </c>
      <c r="C3514" s="13" t="s">
        <v>12498</v>
      </c>
      <c r="D3514" s="766"/>
      <c r="E3514" s="22"/>
      <c r="F3514" s="19">
        <v>500000</v>
      </c>
      <c r="G3514" s="14">
        <f t="shared" si="68"/>
        <v>-500000</v>
      </c>
      <c r="H3514" s="54" t="s">
        <v>12036</v>
      </c>
    </row>
    <row r="3515" spans="1:8" ht="18.75" hidden="1" x14ac:dyDescent="0.25">
      <c r="A3515" s="113">
        <v>45294</v>
      </c>
      <c r="B3515" s="21" t="s">
        <v>11089</v>
      </c>
      <c r="C3515" s="13" t="s">
        <v>180</v>
      </c>
      <c r="D3515" s="766" t="s">
        <v>12143</v>
      </c>
      <c r="E3515" s="22">
        <v>1154145</v>
      </c>
      <c r="F3515" s="19"/>
      <c r="G3515" s="14">
        <f t="shared" si="68"/>
        <v>1154145</v>
      </c>
      <c r="H3515" s="927" t="s">
        <v>12144</v>
      </c>
    </row>
    <row r="3516" spans="1:8" hidden="1" x14ac:dyDescent="0.25">
      <c r="A3516" s="113">
        <v>45295</v>
      </c>
      <c r="B3516" s="21" t="s">
        <v>11089</v>
      </c>
      <c r="C3516" s="13" t="s">
        <v>180</v>
      </c>
      <c r="D3516" s="766"/>
      <c r="E3516" s="22"/>
      <c r="F3516" s="19">
        <v>1154145</v>
      </c>
      <c r="G3516" s="14">
        <f t="shared" si="68"/>
        <v>-1154145</v>
      </c>
      <c r="H3516" s="13" t="s">
        <v>12135</v>
      </c>
    </row>
    <row r="3517" spans="1:8" hidden="1" x14ac:dyDescent="0.25">
      <c r="A3517" s="113">
        <v>45295</v>
      </c>
      <c r="B3517" s="21" t="s">
        <v>8559</v>
      </c>
      <c r="C3517" s="13" t="s">
        <v>164</v>
      </c>
      <c r="D3517" s="766" t="s">
        <v>12495</v>
      </c>
      <c r="E3517" s="22">
        <v>111994</v>
      </c>
      <c r="F3517" s="19"/>
      <c r="G3517" s="14">
        <f t="shared" si="68"/>
        <v>111994</v>
      </c>
      <c r="H3517" s="54"/>
    </row>
    <row r="3518" spans="1:8" hidden="1" x14ac:dyDescent="0.25">
      <c r="A3518" s="113">
        <v>45295</v>
      </c>
      <c r="B3518" s="21" t="s">
        <v>11897</v>
      </c>
      <c r="C3518" s="13" t="s">
        <v>7242</v>
      </c>
      <c r="D3518" s="766"/>
      <c r="E3518" s="22"/>
      <c r="F3518" s="19">
        <v>750000</v>
      </c>
      <c r="G3518" s="14">
        <f t="shared" si="68"/>
        <v>-750000</v>
      </c>
      <c r="H3518" s="54" t="s">
        <v>12137</v>
      </c>
    </row>
    <row r="3519" spans="1:8" hidden="1" x14ac:dyDescent="0.25">
      <c r="A3519" s="113">
        <v>45295</v>
      </c>
      <c r="B3519" s="21" t="s">
        <v>10232</v>
      </c>
      <c r="C3519" s="13" t="s">
        <v>8394</v>
      </c>
      <c r="D3519" s="766"/>
      <c r="E3519" s="22"/>
      <c r="F3519" s="19">
        <v>250000</v>
      </c>
      <c r="G3519" s="14">
        <f t="shared" si="68"/>
        <v>-250000</v>
      </c>
      <c r="H3519" s="1146" t="s">
        <v>12138</v>
      </c>
    </row>
    <row r="3520" spans="1:8" hidden="1" x14ac:dyDescent="0.25">
      <c r="A3520" s="113">
        <v>45295</v>
      </c>
      <c r="B3520" s="21" t="s">
        <v>11446</v>
      </c>
      <c r="C3520" s="13" t="s">
        <v>8394</v>
      </c>
      <c r="D3520" s="766"/>
      <c r="E3520" s="22"/>
      <c r="F3520" s="19">
        <v>250000</v>
      </c>
      <c r="G3520" s="14">
        <f t="shared" si="68"/>
        <v>-250000</v>
      </c>
      <c r="H3520" s="1147"/>
    </row>
    <row r="3521" spans="1:8" hidden="1" x14ac:dyDescent="0.25">
      <c r="A3521" s="113">
        <v>45295</v>
      </c>
      <c r="B3521" s="21" t="s">
        <v>11617</v>
      </c>
      <c r="C3521" s="13" t="s">
        <v>8394</v>
      </c>
      <c r="D3521" s="766"/>
      <c r="E3521" s="22"/>
      <c r="F3521" s="19">
        <v>500000</v>
      </c>
      <c r="G3521" s="14">
        <f t="shared" si="68"/>
        <v>-500000</v>
      </c>
      <c r="H3521" s="1148"/>
    </row>
    <row r="3522" spans="1:8" hidden="1" x14ac:dyDescent="0.25">
      <c r="A3522" s="113">
        <v>45295</v>
      </c>
      <c r="B3522" s="21" t="s">
        <v>11897</v>
      </c>
      <c r="C3522" s="13" t="s">
        <v>180</v>
      </c>
      <c r="D3522" s="766" t="s">
        <v>12141</v>
      </c>
      <c r="E3522" s="22">
        <v>94520</v>
      </c>
      <c r="F3522" s="19"/>
      <c r="G3522" s="14">
        <f t="shared" si="68"/>
        <v>94520</v>
      </c>
      <c r="H3522" s="343"/>
    </row>
    <row r="3523" spans="1:8" hidden="1" x14ac:dyDescent="0.25">
      <c r="A3523" s="113">
        <v>45295</v>
      </c>
      <c r="B3523" s="21" t="s">
        <v>10909</v>
      </c>
      <c r="C3523" s="13" t="s">
        <v>168</v>
      </c>
      <c r="D3523" s="766" t="s">
        <v>12244</v>
      </c>
      <c r="E3523" s="22">
        <v>8400</v>
      </c>
      <c r="F3523" s="19"/>
      <c r="G3523" s="14">
        <f t="shared" si="68"/>
        <v>8400</v>
      </c>
      <c r="H3523" s="343"/>
    </row>
    <row r="3524" spans="1:8" hidden="1" x14ac:dyDescent="0.25">
      <c r="A3524" s="113">
        <v>45297</v>
      </c>
      <c r="B3524" s="21" t="s">
        <v>11897</v>
      </c>
      <c r="C3524" s="13" t="s">
        <v>180</v>
      </c>
      <c r="D3524" s="766" t="s">
        <v>12142</v>
      </c>
      <c r="E3524" s="22">
        <v>9630</v>
      </c>
      <c r="F3524" s="19"/>
      <c r="G3524" s="14">
        <f t="shared" si="68"/>
        <v>9630</v>
      </c>
      <c r="H3524" s="343"/>
    </row>
    <row r="3525" spans="1:8" hidden="1" x14ac:dyDescent="0.25">
      <c r="A3525" s="113">
        <v>45299</v>
      </c>
      <c r="B3525" s="21" t="s">
        <v>9832</v>
      </c>
      <c r="C3525" s="13" t="s">
        <v>166</v>
      </c>
      <c r="D3525" s="766" t="s">
        <v>12140</v>
      </c>
      <c r="E3525" s="22">
        <v>33840</v>
      </c>
      <c r="F3525" s="19"/>
      <c r="G3525" s="14">
        <f t="shared" si="68"/>
        <v>33840</v>
      </c>
      <c r="H3525" s="13"/>
    </row>
    <row r="3526" spans="1:8" hidden="1" x14ac:dyDescent="0.25">
      <c r="A3526" s="113">
        <v>45299</v>
      </c>
      <c r="B3526" s="21" t="s">
        <v>11617</v>
      </c>
      <c r="C3526" s="13" t="s">
        <v>168</v>
      </c>
      <c r="D3526" s="766" t="s">
        <v>12245</v>
      </c>
      <c r="E3526" s="22">
        <v>102000</v>
      </c>
      <c r="F3526" s="19"/>
      <c r="G3526" s="14">
        <f t="shared" si="68"/>
        <v>102000</v>
      </c>
      <c r="H3526" s="13"/>
    </row>
    <row r="3527" spans="1:8" hidden="1" x14ac:dyDescent="0.25">
      <c r="A3527" s="113">
        <v>45299</v>
      </c>
      <c r="B3527" s="21" t="s">
        <v>12247</v>
      </c>
      <c r="C3527" s="13" t="s">
        <v>168</v>
      </c>
      <c r="D3527" s="766" t="s">
        <v>12246</v>
      </c>
      <c r="E3527" s="22">
        <v>82500</v>
      </c>
      <c r="F3527" s="19"/>
      <c r="G3527" s="14">
        <f t="shared" si="68"/>
        <v>82500</v>
      </c>
      <c r="H3527" s="13"/>
    </row>
    <row r="3528" spans="1:8" hidden="1" x14ac:dyDescent="0.25">
      <c r="A3528" s="113">
        <v>45299</v>
      </c>
      <c r="B3528" s="21"/>
      <c r="C3528" s="13" t="s">
        <v>164</v>
      </c>
      <c r="D3528" s="766" t="s">
        <v>12493</v>
      </c>
      <c r="E3528" s="22">
        <v>34317</v>
      </c>
      <c r="F3528" s="19"/>
      <c r="G3528" s="14">
        <f t="shared" si="68"/>
        <v>34317</v>
      </c>
      <c r="H3528" s="54"/>
    </row>
    <row r="3529" spans="1:8" hidden="1" x14ac:dyDescent="0.25">
      <c r="A3529" s="113">
        <v>45300</v>
      </c>
      <c r="B3529" s="21" t="s">
        <v>10296</v>
      </c>
      <c r="C3529" s="13" t="s">
        <v>8394</v>
      </c>
      <c r="D3529" s="766"/>
      <c r="E3529" s="22"/>
      <c r="F3529" s="19">
        <v>25780</v>
      </c>
      <c r="G3529" s="14">
        <f t="shared" ref="G3529:G3566" si="69">E3529-F3529</f>
        <v>-25780</v>
      </c>
      <c r="H3529" s="1166" t="s">
        <v>12313</v>
      </c>
    </row>
    <row r="3530" spans="1:8" hidden="1" x14ac:dyDescent="0.25">
      <c r="A3530" s="113">
        <v>45300</v>
      </c>
      <c r="B3530" s="21" t="s">
        <v>10232</v>
      </c>
      <c r="C3530" s="13" t="s">
        <v>8394</v>
      </c>
      <c r="D3530" s="766"/>
      <c r="E3530" s="22"/>
      <c r="F3530" s="19">
        <v>10470</v>
      </c>
      <c r="G3530" s="14">
        <f t="shared" si="69"/>
        <v>-10470</v>
      </c>
      <c r="H3530" s="1171"/>
    </row>
    <row r="3531" spans="1:8" hidden="1" x14ac:dyDescent="0.25">
      <c r="A3531" s="113">
        <v>45300</v>
      </c>
      <c r="B3531" s="21" t="s">
        <v>10576</v>
      </c>
      <c r="C3531" s="13" t="s">
        <v>8394</v>
      </c>
      <c r="D3531" s="766"/>
      <c r="E3531" s="22"/>
      <c r="F3531" s="19">
        <v>1347</v>
      </c>
      <c r="G3531" s="14">
        <f t="shared" si="69"/>
        <v>-1347</v>
      </c>
      <c r="H3531" s="1171"/>
    </row>
    <row r="3532" spans="1:8" hidden="1" x14ac:dyDescent="0.25">
      <c r="A3532" s="113">
        <v>45300</v>
      </c>
      <c r="B3532" s="21" t="s">
        <v>10909</v>
      </c>
      <c r="C3532" s="13" t="s">
        <v>8394</v>
      </c>
      <c r="D3532" s="766"/>
      <c r="E3532" s="22"/>
      <c r="F3532" s="19">
        <v>187415</v>
      </c>
      <c r="G3532" s="14">
        <f t="shared" si="69"/>
        <v>-187415</v>
      </c>
      <c r="H3532" s="1171"/>
    </row>
    <row r="3533" spans="1:8" hidden="1" x14ac:dyDescent="0.25">
      <c r="A3533" s="113">
        <v>45300</v>
      </c>
      <c r="B3533" s="21" t="s">
        <v>11007</v>
      </c>
      <c r="C3533" s="13" t="s">
        <v>8394</v>
      </c>
      <c r="D3533" s="766"/>
      <c r="E3533" s="22"/>
      <c r="F3533" s="19">
        <v>4390</v>
      </c>
      <c r="G3533" s="14">
        <f t="shared" si="69"/>
        <v>-4390</v>
      </c>
      <c r="H3533" s="1171"/>
    </row>
    <row r="3534" spans="1:8" hidden="1" x14ac:dyDescent="0.25">
      <c r="A3534" s="113">
        <v>45300</v>
      </c>
      <c r="B3534" s="21" t="s">
        <v>11075</v>
      </c>
      <c r="C3534" s="13" t="s">
        <v>8394</v>
      </c>
      <c r="D3534" s="766"/>
      <c r="E3534" s="22"/>
      <c r="F3534" s="19">
        <v>75122</v>
      </c>
      <c r="G3534" s="14">
        <f t="shared" si="69"/>
        <v>-75122</v>
      </c>
      <c r="H3534" s="1171"/>
    </row>
    <row r="3535" spans="1:8" hidden="1" x14ac:dyDescent="0.25">
      <c r="A3535" s="113">
        <v>45300</v>
      </c>
      <c r="B3535" s="21" t="s">
        <v>11446</v>
      </c>
      <c r="C3535" s="13" t="s">
        <v>8394</v>
      </c>
      <c r="D3535" s="766"/>
      <c r="E3535" s="22"/>
      <c r="F3535" s="19">
        <v>130168</v>
      </c>
      <c r="G3535" s="14">
        <f t="shared" si="69"/>
        <v>-130168</v>
      </c>
      <c r="H3535" s="1171"/>
    </row>
    <row r="3536" spans="1:8" hidden="1" x14ac:dyDescent="0.25">
      <c r="A3536" s="113">
        <v>45300</v>
      </c>
      <c r="B3536" s="21" t="s">
        <v>11271</v>
      </c>
      <c r="C3536" s="13" t="s">
        <v>8394</v>
      </c>
      <c r="D3536" s="766"/>
      <c r="E3536" s="22"/>
      <c r="F3536" s="19">
        <v>13416</v>
      </c>
      <c r="G3536" s="14">
        <f t="shared" si="69"/>
        <v>-13416</v>
      </c>
      <c r="H3536" s="1171"/>
    </row>
    <row r="3537" spans="1:8" hidden="1" x14ac:dyDescent="0.25">
      <c r="A3537" s="113">
        <v>45300</v>
      </c>
      <c r="B3537" s="21" t="s">
        <v>11716</v>
      </c>
      <c r="C3537" s="13" t="s">
        <v>8394</v>
      </c>
      <c r="D3537" s="766"/>
      <c r="E3537" s="22"/>
      <c r="F3537" s="19">
        <v>56173</v>
      </c>
      <c r="G3537" s="14">
        <f t="shared" si="69"/>
        <v>-56173</v>
      </c>
      <c r="H3537" s="1171"/>
    </row>
    <row r="3538" spans="1:8" hidden="1" x14ac:dyDescent="0.25">
      <c r="A3538" s="113">
        <v>45300</v>
      </c>
      <c r="B3538" s="21" t="s">
        <v>11511</v>
      </c>
      <c r="C3538" s="13" t="s">
        <v>8394</v>
      </c>
      <c r="D3538" s="766"/>
      <c r="E3538" s="22"/>
      <c r="F3538" s="19">
        <v>73043</v>
      </c>
      <c r="G3538" s="14">
        <f t="shared" si="69"/>
        <v>-73043</v>
      </c>
      <c r="H3538" s="1171"/>
    </row>
    <row r="3539" spans="1:8" hidden="1" x14ac:dyDescent="0.25">
      <c r="A3539" s="113">
        <v>45300</v>
      </c>
      <c r="B3539" s="21" t="s">
        <v>11617</v>
      </c>
      <c r="C3539" s="13" t="s">
        <v>8394</v>
      </c>
      <c r="D3539" s="766"/>
      <c r="E3539" s="22"/>
      <c r="F3539" s="19">
        <v>322676</v>
      </c>
      <c r="G3539" s="14">
        <f t="shared" si="69"/>
        <v>-322676</v>
      </c>
      <c r="H3539" s="1167"/>
    </row>
    <row r="3540" spans="1:8" hidden="1" x14ac:dyDescent="0.25">
      <c r="A3540" s="113">
        <v>45300</v>
      </c>
      <c r="B3540" s="21" t="s">
        <v>9832</v>
      </c>
      <c r="C3540" s="13" t="s">
        <v>164</v>
      </c>
      <c r="D3540" s="766" t="s">
        <v>12497</v>
      </c>
      <c r="E3540" s="22">
        <v>30000</v>
      </c>
      <c r="F3540" s="19"/>
      <c r="G3540" s="14">
        <f t="shared" si="69"/>
        <v>30000</v>
      </c>
      <c r="H3540" s="956"/>
    </row>
    <row r="3541" spans="1:8" hidden="1" x14ac:dyDescent="0.25">
      <c r="A3541" s="113">
        <v>45301</v>
      </c>
      <c r="B3541" s="21" t="s">
        <v>10909</v>
      </c>
      <c r="C3541" s="13" t="s">
        <v>166</v>
      </c>
      <c r="D3541" s="766" t="s">
        <v>12481</v>
      </c>
      <c r="E3541" s="22">
        <v>10500</v>
      </c>
      <c r="F3541" s="19"/>
      <c r="G3541" s="14">
        <f t="shared" si="69"/>
        <v>10500</v>
      </c>
      <c r="H3541" s="956"/>
    </row>
    <row r="3542" spans="1:8" hidden="1" x14ac:dyDescent="0.25">
      <c r="A3542" s="113">
        <v>45301</v>
      </c>
      <c r="B3542" s="21" t="s">
        <v>11897</v>
      </c>
      <c r="C3542" s="13" t="s">
        <v>168</v>
      </c>
      <c r="D3542" s="766" t="s">
        <v>12248</v>
      </c>
      <c r="E3542" s="22">
        <v>239352</v>
      </c>
      <c r="F3542" s="19"/>
      <c r="G3542" s="14">
        <f t="shared" si="69"/>
        <v>239352</v>
      </c>
      <c r="H3542" s="13"/>
    </row>
    <row r="3543" spans="1:8" hidden="1" x14ac:dyDescent="0.25">
      <c r="A3543" s="113">
        <v>45301</v>
      </c>
      <c r="B3543" s="21" t="s">
        <v>11897</v>
      </c>
      <c r="C3543" s="13" t="s">
        <v>168</v>
      </c>
      <c r="D3543" s="766" t="s">
        <v>12249</v>
      </c>
      <c r="E3543" s="22">
        <v>115501</v>
      </c>
      <c r="F3543" s="19"/>
      <c r="G3543" s="14">
        <f t="shared" si="69"/>
        <v>115501</v>
      </c>
      <c r="H3543" s="13"/>
    </row>
    <row r="3544" spans="1:8" hidden="1" x14ac:dyDescent="0.25">
      <c r="A3544" s="113">
        <v>45302</v>
      </c>
      <c r="B3544" s="21" t="s">
        <v>11897</v>
      </c>
      <c r="C3544" s="13" t="s">
        <v>7242</v>
      </c>
      <c r="D3544" s="766"/>
      <c r="E3544" s="22"/>
      <c r="F3544" s="110">
        <v>306300</v>
      </c>
      <c r="G3544" s="14">
        <f t="shared" si="69"/>
        <v>-306300</v>
      </c>
      <c r="H3544" s="13" t="s">
        <v>12165</v>
      </c>
    </row>
    <row r="3545" spans="1:8" hidden="1" x14ac:dyDescent="0.25">
      <c r="A3545" s="113">
        <v>45303</v>
      </c>
      <c r="B3545" s="21" t="s">
        <v>9967</v>
      </c>
      <c r="C3545" s="13" t="s">
        <v>168</v>
      </c>
      <c r="D3545" s="766"/>
      <c r="E3545" s="783"/>
      <c r="F3545" s="785">
        <v>148537</v>
      </c>
      <c r="G3545" s="784">
        <f t="shared" si="69"/>
        <v>-148537</v>
      </c>
      <c r="H3545" s="1146" t="s">
        <v>12285</v>
      </c>
    </row>
    <row r="3546" spans="1:8" hidden="1" x14ac:dyDescent="0.25">
      <c r="A3546" s="113">
        <v>45303</v>
      </c>
      <c r="B3546" s="21" t="s">
        <v>10296</v>
      </c>
      <c r="C3546" s="13" t="s">
        <v>168</v>
      </c>
      <c r="D3546" s="766"/>
      <c r="E3546" s="783"/>
      <c r="F3546" s="142">
        <v>8740</v>
      </c>
      <c r="G3546" s="784">
        <f t="shared" si="69"/>
        <v>-8740</v>
      </c>
      <c r="H3546" s="1147"/>
    </row>
    <row r="3547" spans="1:8" hidden="1" x14ac:dyDescent="0.25">
      <c r="A3547" s="113">
        <v>45303</v>
      </c>
      <c r="B3547" s="21" t="s">
        <v>10571</v>
      </c>
      <c r="C3547" s="13" t="s">
        <v>168</v>
      </c>
      <c r="D3547" s="766"/>
      <c r="E3547" s="783"/>
      <c r="F3547" s="142">
        <v>91300</v>
      </c>
      <c r="G3547" s="784">
        <f t="shared" si="69"/>
        <v>-91300</v>
      </c>
      <c r="H3547" s="1147"/>
    </row>
    <row r="3548" spans="1:8" hidden="1" x14ac:dyDescent="0.25">
      <c r="A3548" s="113">
        <v>45303</v>
      </c>
      <c r="B3548" s="21" t="s">
        <v>7807</v>
      </c>
      <c r="C3548" s="13" t="s">
        <v>168</v>
      </c>
      <c r="D3548" s="766"/>
      <c r="E3548" s="783"/>
      <c r="F3548" s="142">
        <v>10980</v>
      </c>
      <c r="G3548" s="784">
        <f t="shared" si="69"/>
        <v>-10980</v>
      </c>
      <c r="H3548" s="1147"/>
    </row>
    <row r="3549" spans="1:8" hidden="1" x14ac:dyDescent="0.25">
      <c r="A3549" s="113">
        <v>45303</v>
      </c>
      <c r="B3549" s="21" t="s">
        <v>10379</v>
      </c>
      <c r="C3549" s="13" t="s">
        <v>168</v>
      </c>
      <c r="D3549" s="766"/>
      <c r="E3549" s="783"/>
      <c r="F3549" s="142">
        <v>206520</v>
      </c>
      <c r="G3549" s="784">
        <f t="shared" si="69"/>
        <v>-206520</v>
      </c>
      <c r="H3549" s="1147"/>
    </row>
    <row r="3550" spans="1:8" hidden="1" x14ac:dyDescent="0.25">
      <c r="A3550" s="113">
        <v>45303</v>
      </c>
      <c r="B3550" s="21" t="s">
        <v>11271</v>
      </c>
      <c r="C3550" s="13" t="s">
        <v>168</v>
      </c>
      <c r="D3550" s="766"/>
      <c r="E3550" s="783"/>
      <c r="F3550" s="142">
        <v>19640</v>
      </c>
      <c r="G3550" s="784">
        <f t="shared" si="69"/>
        <v>-19640</v>
      </c>
      <c r="H3550" s="1147"/>
    </row>
    <row r="3551" spans="1:8" hidden="1" x14ac:dyDescent="0.25">
      <c r="A3551" s="113">
        <v>45303</v>
      </c>
      <c r="B3551" s="21" t="s">
        <v>10471</v>
      </c>
      <c r="C3551" s="13" t="s">
        <v>168</v>
      </c>
      <c r="D3551" s="766"/>
      <c r="E3551" s="783"/>
      <c r="F3551" s="142">
        <v>259118</v>
      </c>
      <c r="G3551" s="784">
        <f t="shared" si="69"/>
        <v>-259118</v>
      </c>
      <c r="H3551" s="1147"/>
    </row>
    <row r="3552" spans="1:8" ht="16.5" hidden="1" thickBot="1" x14ac:dyDescent="0.3">
      <c r="A3552" s="113">
        <v>45303</v>
      </c>
      <c r="B3552" s="21" t="s">
        <v>10576</v>
      </c>
      <c r="C3552" s="13" t="s">
        <v>168</v>
      </c>
      <c r="D3552" s="766"/>
      <c r="E3552" s="783"/>
      <c r="F3552" s="786">
        <v>5165</v>
      </c>
      <c r="G3552" s="784">
        <f t="shared" si="69"/>
        <v>-5165</v>
      </c>
      <c r="H3552" s="1148"/>
    </row>
    <row r="3553" spans="1:8" hidden="1" x14ac:dyDescent="0.25">
      <c r="A3553" s="113">
        <v>45303</v>
      </c>
      <c r="B3553" s="21" t="s">
        <v>9832</v>
      </c>
      <c r="C3553" s="13" t="s">
        <v>10484</v>
      </c>
      <c r="D3553" s="766"/>
      <c r="E3553" s="22"/>
      <c r="F3553" s="112">
        <v>700000</v>
      </c>
      <c r="G3553" s="14">
        <f t="shared" si="69"/>
        <v>-700000</v>
      </c>
      <c r="H3553" s="13"/>
    </row>
    <row r="3554" spans="1:8" hidden="1" x14ac:dyDescent="0.25">
      <c r="A3554" s="113">
        <v>45304</v>
      </c>
      <c r="B3554" s="21" t="s">
        <v>11897</v>
      </c>
      <c r="C3554" s="13" t="s">
        <v>7467</v>
      </c>
      <c r="D3554" s="766" t="s">
        <v>12242</v>
      </c>
      <c r="E3554" s="22">
        <v>816740</v>
      </c>
      <c r="F3554" s="19"/>
      <c r="G3554" s="14">
        <f t="shared" si="69"/>
        <v>816740</v>
      </c>
      <c r="H3554" s="13"/>
    </row>
    <row r="3555" spans="1:8" hidden="1" x14ac:dyDescent="0.25">
      <c r="A3555" s="113">
        <v>45304</v>
      </c>
      <c r="B3555" s="21" t="s">
        <v>11897</v>
      </c>
      <c r="C3555" s="13" t="s">
        <v>168</v>
      </c>
      <c r="D3555" s="766" t="s">
        <v>12250</v>
      </c>
      <c r="E3555" s="22">
        <v>328130</v>
      </c>
      <c r="F3555" s="19"/>
      <c r="G3555" s="14">
        <f t="shared" si="69"/>
        <v>328130</v>
      </c>
      <c r="H3555" s="13"/>
    </row>
    <row r="3556" spans="1:8" hidden="1" x14ac:dyDescent="0.25">
      <c r="A3556" s="113">
        <v>45304</v>
      </c>
      <c r="B3556" s="21" t="s">
        <v>11897</v>
      </c>
      <c r="C3556" s="13" t="s">
        <v>168</v>
      </c>
      <c r="D3556" s="766" t="s">
        <v>11917</v>
      </c>
      <c r="E3556" s="22">
        <v>151031</v>
      </c>
      <c r="F3556" s="19"/>
      <c r="G3556" s="14">
        <f t="shared" si="69"/>
        <v>151031</v>
      </c>
      <c r="H3556" s="13"/>
    </row>
    <row r="3557" spans="1:8" hidden="1" x14ac:dyDescent="0.25">
      <c r="A3557" s="113">
        <v>45304</v>
      </c>
      <c r="B3557" s="21" t="s">
        <v>11897</v>
      </c>
      <c r="C3557" s="13" t="s">
        <v>180</v>
      </c>
      <c r="D3557" s="766" t="s">
        <v>12254</v>
      </c>
      <c r="E3557" s="22">
        <v>408700</v>
      </c>
      <c r="F3557" s="19"/>
      <c r="G3557" s="14">
        <f t="shared" si="69"/>
        <v>408700</v>
      </c>
      <c r="H3557" s="13"/>
    </row>
    <row r="3558" spans="1:8" hidden="1" x14ac:dyDescent="0.25">
      <c r="A3558" s="113">
        <v>45305</v>
      </c>
      <c r="B3558" s="21" t="s">
        <v>11897</v>
      </c>
      <c r="C3558" s="13" t="s">
        <v>4725</v>
      </c>
      <c r="D3558" s="766"/>
      <c r="E3558" s="22"/>
      <c r="F3558" s="19">
        <v>550000</v>
      </c>
      <c r="G3558" s="14">
        <f t="shared" si="69"/>
        <v>-550000</v>
      </c>
      <c r="H3558" s="13" t="s">
        <v>12184</v>
      </c>
    </row>
    <row r="3559" spans="1:8" hidden="1" x14ac:dyDescent="0.25">
      <c r="A3559" s="113">
        <v>45305</v>
      </c>
      <c r="B3559" s="21" t="s">
        <v>11897</v>
      </c>
      <c r="C3559" s="13" t="s">
        <v>7467</v>
      </c>
      <c r="D3559" s="766" t="s">
        <v>12243</v>
      </c>
      <c r="E3559" s="22">
        <v>831940</v>
      </c>
      <c r="F3559" s="19"/>
      <c r="G3559" s="14">
        <f t="shared" si="69"/>
        <v>831940</v>
      </c>
      <c r="H3559" s="13"/>
    </row>
    <row r="3560" spans="1:8" hidden="1" x14ac:dyDescent="0.25">
      <c r="A3560" s="113">
        <v>45305</v>
      </c>
      <c r="B3560" s="21" t="s">
        <v>11897</v>
      </c>
      <c r="C3560" s="13" t="s">
        <v>168</v>
      </c>
      <c r="D3560" s="766" t="s">
        <v>12251</v>
      </c>
      <c r="E3560" s="22">
        <v>57332</v>
      </c>
      <c r="F3560" s="19"/>
      <c r="G3560" s="14">
        <f t="shared" si="69"/>
        <v>57332</v>
      </c>
      <c r="H3560" s="13"/>
    </row>
    <row r="3561" spans="1:8" hidden="1" x14ac:dyDescent="0.25">
      <c r="A3561" s="113">
        <v>45307</v>
      </c>
      <c r="B3561" s="21" t="s">
        <v>10909</v>
      </c>
      <c r="C3561" s="13" t="s">
        <v>180</v>
      </c>
      <c r="D3561" s="766" t="s">
        <v>12255</v>
      </c>
      <c r="E3561" s="22">
        <v>36300</v>
      </c>
      <c r="F3561" s="19"/>
      <c r="G3561" s="14">
        <f t="shared" si="69"/>
        <v>36300</v>
      </c>
      <c r="H3561" s="13"/>
    </row>
    <row r="3562" spans="1:8" hidden="1" x14ac:dyDescent="0.25">
      <c r="A3562" s="113">
        <v>45307</v>
      </c>
      <c r="B3562" s="21" t="s">
        <v>10909</v>
      </c>
      <c r="C3562" s="13" t="s">
        <v>12498</v>
      </c>
      <c r="D3562" s="766" t="s">
        <v>8968</v>
      </c>
      <c r="E3562" s="22">
        <v>57719</v>
      </c>
      <c r="F3562" s="19"/>
      <c r="G3562" s="14">
        <f t="shared" si="69"/>
        <v>57719</v>
      </c>
      <c r="H3562" s="13"/>
    </row>
    <row r="3563" spans="1:8" hidden="1" x14ac:dyDescent="0.25">
      <c r="A3563" s="113">
        <v>45309</v>
      </c>
      <c r="B3563" s="21" t="s">
        <v>11897</v>
      </c>
      <c r="C3563" s="13" t="s">
        <v>168</v>
      </c>
      <c r="D3563" s="766" t="s">
        <v>12252</v>
      </c>
      <c r="E3563" s="22">
        <v>24244</v>
      </c>
      <c r="F3563" s="19"/>
      <c r="G3563" s="14">
        <f t="shared" si="69"/>
        <v>24244</v>
      </c>
      <c r="H3563" s="13"/>
    </row>
    <row r="3564" spans="1:8" hidden="1" x14ac:dyDescent="0.25">
      <c r="A3564" s="113">
        <v>45309</v>
      </c>
      <c r="B3564" s="21" t="s">
        <v>10909</v>
      </c>
      <c r="C3564" s="13" t="s">
        <v>168</v>
      </c>
      <c r="D3564" s="766" t="s">
        <v>12253</v>
      </c>
      <c r="E3564" s="22">
        <v>28900</v>
      </c>
      <c r="F3564" s="19"/>
      <c r="G3564" s="14">
        <f t="shared" si="69"/>
        <v>28900</v>
      </c>
      <c r="H3564" s="13"/>
    </row>
    <row r="3565" spans="1:8" hidden="1" x14ac:dyDescent="0.25">
      <c r="A3565" s="113">
        <v>45309</v>
      </c>
      <c r="B3565" s="21" t="s">
        <v>10909</v>
      </c>
      <c r="C3565" s="13" t="s">
        <v>166</v>
      </c>
      <c r="D3565" s="766" t="s">
        <v>12482</v>
      </c>
      <c r="E3565" s="22">
        <v>5100</v>
      </c>
      <c r="F3565" s="19"/>
      <c r="G3565" s="14">
        <f t="shared" si="69"/>
        <v>5100</v>
      </c>
      <c r="H3565" s="13"/>
    </row>
    <row r="3566" spans="1:8" hidden="1" x14ac:dyDescent="0.25">
      <c r="A3566" s="113">
        <v>45310</v>
      </c>
      <c r="B3566" s="21" t="s">
        <v>10909</v>
      </c>
      <c r="C3566" s="13" t="s">
        <v>166</v>
      </c>
      <c r="D3566" s="766" t="s">
        <v>12483</v>
      </c>
      <c r="E3566" s="22">
        <v>7000</v>
      </c>
      <c r="F3566" s="19"/>
      <c r="G3566" s="14">
        <f t="shared" si="69"/>
        <v>7000</v>
      </c>
      <c r="H3566" s="13"/>
    </row>
    <row r="3567" spans="1:8" x14ac:dyDescent="0.25">
      <c r="A3567" s="113">
        <v>45310</v>
      </c>
      <c r="B3567" s="30"/>
      <c r="C3567" s="13" t="s">
        <v>5187</v>
      </c>
      <c r="D3567" s="766"/>
      <c r="E3567" s="22"/>
      <c r="F3567" s="19">
        <v>400000</v>
      </c>
      <c r="G3567" s="14">
        <f t="shared" si="68"/>
        <v>-400000</v>
      </c>
      <c r="H3567" s="13" t="s">
        <v>12149</v>
      </c>
    </row>
    <row r="3568" spans="1:8" hidden="1" x14ac:dyDescent="0.25">
      <c r="A3568" s="113">
        <v>45310</v>
      </c>
      <c r="B3568" s="21" t="s">
        <v>11897</v>
      </c>
      <c r="C3568" s="13" t="s">
        <v>4725</v>
      </c>
      <c r="D3568" s="766"/>
      <c r="E3568" s="22">
        <v>1680000</v>
      </c>
      <c r="F3568" s="19"/>
      <c r="G3568" s="14">
        <f t="shared" si="68"/>
        <v>1680000</v>
      </c>
      <c r="H3568" s="13"/>
    </row>
    <row r="3569" spans="1:8" hidden="1" x14ac:dyDescent="0.25">
      <c r="A3569" s="113">
        <v>45310</v>
      </c>
      <c r="B3569" s="21" t="s">
        <v>11897</v>
      </c>
      <c r="C3569" s="13" t="s">
        <v>4725</v>
      </c>
      <c r="D3569" s="766"/>
      <c r="E3569" s="22"/>
      <c r="F3569" s="19">
        <v>600000</v>
      </c>
      <c r="G3569" s="14">
        <f t="shared" si="68"/>
        <v>-600000</v>
      </c>
      <c r="H3569" s="13" t="s">
        <v>12150</v>
      </c>
    </row>
    <row r="3570" spans="1:8" hidden="1" x14ac:dyDescent="0.25">
      <c r="A3570" s="113">
        <v>45310</v>
      </c>
      <c r="B3570" s="21" t="s">
        <v>8043</v>
      </c>
      <c r="C3570" s="13" t="s">
        <v>3011</v>
      </c>
      <c r="D3570" s="766"/>
      <c r="E3570" s="22"/>
      <c r="F3570" s="19">
        <v>56522</v>
      </c>
      <c r="G3570" s="14">
        <f t="shared" si="68"/>
        <v>-56522</v>
      </c>
      <c r="H3570" s="13" t="s">
        <v>4977</v>
      </c>
    </row>
    <row r="3571" spans="1:8" hidden="1" x14ac:dyDescent="0.25">
      <c r="A3571" s="113">
        <v>45310</v>
      </c>
      <c r="B3571" s="21" t="s">
        <v>8043</v>
      </c>
      <c r="C3571" s="13" t="s">
        <v>8456</v>
      </c>
      <c r="D3571" s="766"/>
      <c r="E3571" s="22"/>
      <c r="F3571" s="19">
        <v>24000</v>
      </c>
      <c r="G3571" s="14">
        <f t="shared" si="68"/>
        <v>-24000</v>
      </c>
      <c r="H3571" s="13" t="s">
        <v>4977</v>
      </c>
    </row>
    <row r="3572" spans="1:8" hidden="1" x14ac:dyDescent="0.25">
      <c r="A3572" s="113">
        <v>45310</v>
      </c>
      <c r="B3572" s="21" t="s">
        <v>2933</v>
      </c>
      <c r="C3572" s="13" t="s">
        <v>10112</v>
      </c>
      <c r="D3572" s="766"/>
      <c r="E3572" s="22"/>
      <c r="F3572" s="19">
        <v>76350</v>
      </c>
      <c r="G3572" s="14">
        <f t="shared" si="68"/>
        <v>-76350</v>
      </c>
      <c r="H3572" s="13" t="s">
        <v>4977</v>
      </c>
    </row>
    <row r="3573" spans="1:8" hidden="1" x14ac:dyDescent="0.25">
      <c r="A3573" s="113">
        <v>45310</v>
      </c>
      <c r="B3573" s="21" t="s">
        <v>8043</v>
      </c>
      <c r="C3573" s="13" t="s">
        <v>161</v>
      </c>
      <c r="D3573" s="766"/>
      <c r="E3573" s="22"/>
      <c r="F3573" s="19">
        <v>33213</v>
      </c>
      <c r="G3573" s="14">
        <f t="shared" si="68"/>
        <v>-33213</v>
      </c>
      <c r="H3573" s="13" t="s">
        <v>4977</v>
      </c>
    </row>
    <row r="3574" spans="1:8" hidden="1" x14ac:dyDescent="0.25">
      <c r="A3574" s="113">
        <v>45310</v>
      </c>
      <c r="B3574" s="21" t="s">
        <v>1400</v>
      </c>
      <c r="C3574" s="13" t="s">
        <v>1815</v>
      </c>
      <c r="D3574" s="766"/>
      <c r="E3574" s="22"/>
      <c r="F3574" s="19">
        <v>101800</v>
      </c>
      <c r="G3574" s="14">
        <f t="shared" si="68"/>
        <v>-101800</v>
      </c>
      <c r="H3574" s="13" t="s">
        <v>4977</v>
      </c>
    </row>
    <row r="3575" spans="1:8" hidden="1" x14ac:dyDescent="0.25">
      <c r="A3575" s="113">
        <v>45310</v>
      </c>
      <c r="B3575" s="21" t="s">
        <v>4721</v>
      </c>
      <c r="C3575" s="13" t="s">
        <v>1815</v>
      </c>
      <c r="D3575" s="766"/>
      <c r="E3575" s="22"/>
      <c r="F3575" s="19">
        <v>99334</v>
      </c>
      <c r="G3575" s="14">
        <f t="shared" si="68"/>
        <v>-99334</v>
      </c>
      <c r="H3575" s="13" t="s">
        <v>4977</v>
      </c>
    </row>
    <row r="3576" spans="1:8" hidden="1" x14ac:dyDescent="0.25">
      <c r="A3576" s="113">
        <v>45310</v>
      </c>
      <c r="B3576" s="21" t="s">
        <v>10232</v>
      </c>
      <c r="C3576" s="13" t="s">
        <v>11324</v>
      </c>
      <c r="D3576" s="766"/>
      <c r="E3576" s="22"/>
      <c r="F3576" s="19">
        <v>120000</v>
      </c>
      <c r="G3576" s="14">
        <f t="shared" si="68"/>
        <v>-120000</v>
      </c>
      <c r="H3576" s="13" t="s">
        <v>12282</v>
      </c>
    </row>
    <row r="3577" spans="1:8" hidden="1" x14ac:dyDescent="0.25">
      <c r="A3577" s="113">
        <v>45311</v>
      </c>
      <c r="B3577" s="21" t="s">
        <v>11897</v>
      </c>
      <c r="C3577" s="13" t="s">
        <v>7467</v>
      </c>
      <c r="D3577" s="766" t="s">
        <v>11806</v>
      </c>
      <c r="E3577" s="22">
        <v>774131</v>
      </c>
      <c r="F3577" s="19"/>
      <c r="G3577" s="14">
        <f t="shared" si="68"/>
        <v>774131</v>
      </c>
      <c r="H3577" s="13"/>
    </row>
    <row r="3578" spans="1:8" hidden="1" x14ac:dyDescent="0.25">
      <c r="A3578" s="113">
        <v>45313</v>
      </c>
      <c r="B3578" s="21" t="s">
        <v>11897</v>
      </c>
      <c r="C3578" s="13" t="s">
        <v>180</v>
      </c>
      <c r="D3578" s="766"/>
      <c r="E3578" s="22"/>
      <c r="F3578" s="19">
        <v>1119250</v>
      </c>
      <c r="G3578" s="14">
        <f t="shared" si="68"/>
        <v>-1119250</v>
      </c>
      <c r="H3578" s="13" t="s">
        <v>12256</v>
      </c>
    </row>
    <row r="3579" spans="1:8" hidden="1" x14ac:dyDescent="0.25">
      <c r="A3579" s="113">
        <v>45313</v>
      </c>
      <c r="B3579" s="21" t="s">
        <v>12207</v>
      </c>
      <c r="C3579" s="13" t="s">
        <v>180</v>
      </c>
      <c r="D3579" s="766" t="s">
        <v>12314</v>
      </c>
      <c r="E3579" s="22">
        <v>33710</v>
      </c>
      <c r="F3579" s="19"/>
      <c r="G3579" s="14">
        <f t="shared" si="68"/>
        <v>33710</v>
      </c>
      <c r="H3579" s="13" t="s">
        <v>342</v>
      </c>
    </row>
    <row r="3580" spans="1:8" hidden="1" x14ac:dyDescent="0.25">
      <c r="A3580" s="113">
        <v>45313</v>
      </c>
      <c r="B3580" s="21" t="s">
        <v>12207</v>
      </c>
      <c r="C3580" s="13" t="s">
        <v>180</v>
      </c>
      <c r="D3580" s="766" t="s">
        <v>12315</v>
      </c>
      <c r="E3580" s="22">
        <v>712701</v>
      </c>
      <c r="F3580" s="19"/>
      <c r="G3580" s="14">
        <f t="shared" si="68"/>
        <v>712701</v>
      </c>
      <c r="H3580" s="13" t="s">
        <v>12316</v>
      </c>
    </row>
    <row r="3581" spans="1:8" hidden="1" x14ac:dyDescent="0.25">
      <c r="A3581" s="113">
        <v>45313</v>
      </c>
      <c r="B3581" s="21" t="s">
        <v>12207</v>
      </c>
      <c r="C3581" s="13" t="s">
        <v>8394</v>
      </c>
      <c r="D3581" s="766" t="s">
        <v>12393</v>
      </c>
      <c r="E3581" s="22">
        <v>128444</v>
      </c>
      <c r="F3581" s="19"/>
      <c r="G3581" s="14">
        <f t="shared" si="68"/>
        <v>128444</v>
      </c>
      <c r="H3581" s="13"/>
    </row>
    <row r="3582" spans="1:8" hidden="1" x14ac:dyDescent="0.25">
      <c r="A3582" s="113">
        <v>45313</v>
      </c>
      <c r="B3582" s="21" t="s">
        <v>12207</v>
      </c>
      <c r="C3582" s="13" t="s">
        <v>166</v>
      </c>
      <c r="D3582" s="766" t="s">
        <v>12484</v>
      </c>
      <c r="E3582" s="22">
        <v>140000</v>
      </c>
      <c r="F3582" s="19"/>
      <c r="G3582" s="14">
        <f t="shared" si="68"/>
        <v>140000</v>
      </c>
      <c r="H3582" s="13"/>
    </row>
    <row r="3583" spans="1:8" hidden="1" x14ac:dyDescent="0.25">
      <c r="A3583" s="113">
        <v>45314</v>
      </c>
      <c r="B3583" s="21" t="s">
        <v>12207</v>
      </c>
      <c r="C3583" s="13" t="s">
        <v>166</v>
      </c>
      <c r="D3583" s="766" t="s">
        <v>12485</v>
      </c>
      <c r="E3583" s="22">
        <v>140000</v>
      </c>
      <c r="F3583" s="19"/>
      <c r="G3583" s="14">
        <f t="shared" si="68"/>
        <v>140000</v>
      </c>
      <c r="H3583" s="13"/>
    </row>
    <row r="3584" spans="1:8" hidden="1" x14ac:dyDescent="0.25">
      <c r="A3584" s="113">
        <v>45314</v>
      </c>
      <c r="B3584" s="21" t="s">
        <v>11897</v>
      </c>
      <c r="C3584" s="13" t="s">
        <v>7467</v>
      </c>
      <c r="D3584" s="766" t="s">
        <v>12317</v>
      </c>
      <c r="E3584" s="22">
        <v>816740</v>
      </c>
      <c r="F3584" s="19"/>
      <c r="G3584" s="14">
        <f t="shared" si="68"/>
        <v>816740</v>
      </c>
      <c r="H3584" s="13"/>
    </row>
    <row r="3585" spans="1:8" hidden="1" x14ac:dyDescent="0.25">
      <c r="A3585" s="113">
        <v>45315</v>
      </c>
      <c r="B3585" s="21" t="s">
        <v>11897</v>
      </c>
      <c r="C3585" s="13" t="s">
        <v>7467</v>
      </c>
      <c r="D3585" s="766" t="s">
        <v>12318</v>
      </c>
      <c r="E3585" s="22">
        <v>45600</v>
      </c>
      <c r="F3585" s="19"/>
      <c r="G3585" s="14">
        <f t="shared" si="68"/>
        <v>45600</v>
      </c>
      <c r="H3585" s="13"/>
    </row>
    <row r="3586" spans="1:8" hidden="1" x14ac:dyDescent="0.25">
      <c r="A3586" s="113">
        <v>45315</v>
      </c>
      <c r="B3586" s="21" t="s">
        <v>12207</v>
      </c>
      <c r="C3586" s="13" t="s">
        <v>166</v>
      </c>
      <c r="D3586" s="766" t="s">
        <v>12486</v>
      </c>
      <c r="E3586" s="22">
        <v>140000</v>
      </c>
      <c r="F3586" s="19"/>
      <c r="G3586" s="14">
        <f t="shared" si="68"/>
        <v>140000</v>
      </c>
      <c r="H3586" s="13"/>
    </row>
    <row r="3587" spans="1:8" hidden="1" x14ac:dyDescent="0.25">
      <c r="A3587" s="113">
        <v>45315</v>
      </c>
      <c r="B3587" s="21" t="s">
        <v>10232</v>
      </c>
      <c r="C3587" s="13" t="s">
        <v>7467</v>
      </c>
      <c r="D3587" s="766"/>
      <c r="E3587" s="22"/>
      <c r="F3587" s="19">
        <v>1000000</v>
      </c>
      <c r="G3587" s="14">
        <f t="shared" si="68"/>
        <v>-1000000</v>
      </c>
      <c r="H3587" s="13" t="s">
        <v>12036</v>
      </c>
    </row>
    <row r="3588" spans="1:8" hidden="1" x14ac:dyDescent="0.25">
      <c r="A3588" s="113">
        <v>45315</v>
      </c>
      <c r="B3588" s="21" t="s">
        <v>11897</v>
      </c>
      <c r="C3588" s="13" t="s">
        <v>4410</v>
      </c>
      <c r="D3588" s="766"/>
      <c r="E3588" s="22"/>
      <c r="F3588" s="19">
        <v>500000</v>
      </c>
      <c r="G3588" s="14">
        <f t="shared" si="68"/>
        <v>-500000</v>
      </c>
      <c r="H3588" s="13" t="s">
        <v>12306</v>
      </c>
    </row>
    <row r="3589" spans="1:8" hidden="1" x14ac:dyDescent="0.25">
      <c r="A3589" s="113">
        <v>45315</v>
      </c>
      <c r="B3589" s="21" t="s">
        <v>12207</v>
      </c>
      <c r="C3589" s="13" t="s">
        <v>8900</v>
      </c>
      <c r="D3589" s="766"/>
      <c r="E3589" s="22">
        <v>312552</v>
      </c>
      <c r="F3589" s="19"/>
      <c r="G3589" s="14">
        <f t="shared" si="68"/>
        <v>312552</v>
      </c>
      <c r="H3589" s="13"/>
    </row>
    <row r="3590" spans="1:8" hidden="1" x14ac:dyDescent="0.25">
      <c r="A3590" s="113">
        <v>45315</v>
      </c>
      <c r="B3590" s="21" t="s">
        <v>12207</v>
      </c>
      <c r="C3590" s="13" t="s">
        <v>8900</v>
      </c>
      <c r="D3590" s="766"/>
      <c r="E3590" s="22"/>
      <c r="F3590" s="19">
        <v>150000</v>
      </c>
      <c r="G3590" s="14">
        <f t="shared" si="68"/>
        <v>-150000</v>
      </c>
      <c r="H3590" s="13" t="s">
        <v>12306</v>
      </c>
    </row>
    <row r="3591" spans="1:8" hidden="1" x14ac:dyDescent="0.25">
      <c r="A3591" s="113">
        <v>45315</v>
      </c>
      <c r="B3591" s="21" t="s">
        <v>11897</v>
      </c>
      <c r="C3591" s="13" t="s">
        <v>8394</v>
      </c>
      <c r="D3591" s="766" t="s">
        <v>12394</v>
      </c>
      <c r="E3591" s="22">
        <v>2308000</v>
      </c>
      <c r="F3591" s="19"/>
      <c r="G3591" s="14">
        <f t="shared" si="68"/>
        <v>2308000</v>
      </c>
      <c r="H3591" s="13"/>
    </row>
    <row r="3592" spans="1:8" hidden="1" x14ac:dyDescent="0.25">
      <c r="A3592" s="113">
        <v>45315</v>
      </c>
      <c r="B3592" s="21" t="s">
        <v>10909</v>
      </c>
      <c r="C3592" s="13" t="s">
        <v>8394</v>
      </c>
      <c r="D3592" s="766" t="s">
        <v>12395</v>
      </c>
      <c r="E3592" s="22">
        <v>20637</v>
      </c>
      <c r="F3592" s="19"/>
      <c r="G3592" s="14">
        <f t="shared" si="68"/>
        <v>20637</v>
      </c>
      <c r="H3592" s="13"/>
    </row>
    <row r="3593" spans="1:8" hidden="1" x14ac:dyDescent="0.25">
      <c r="A3593" s="113">
        <v>45315</v>
      </c>
      <c r="B3593" s="21" t="s">
        <v>9832</v>
      </c>
      <c r="C3593" s="13" t="s">
        <v>8394</v>
      </c>
      <c r="D3593" s="766" t="s">
        <v>12396</v>
      </c>
      <c r="E3593" s="22">
        <v>15317</v>
      </c>
      <c r="F3593" s="19"/>
      <c r="G3593" s="14">
        <f t="shared" si="68"/>
        <v>15317</v>
      </c>
      <c r="H3593" s="13"/>
    </row>
    <row r="3594" spans="1:8" hidden="1" x14ac:dyDescent="0.25">
      <c r="A3594" s="113">
        <v>45316</v>
      </c>
      <c r="B3594" s="21" t="s">
        <v>10232</v>
      </c>
      <c r="C3594" s="13" t="s">
        <v>164</v>
      </c>
      <c r="D3594" s="766" t="s">
        <v>12496</v>
      </c>
      <c r="E3594" s="22">
        <v>6729</v>
      </c>
      <c r="F3594" s="19"/>
      <c r="G3594" s="14">
        <f t="shared" si="68"/>
        <v>6729</v>
      </c>
      <c r="H3594" s="13"/>
    </row>
    <row r="3595" spans="1:8" hidden="1" x14ac:dyDescent="0.25">
      <c r="A3595" s="113">
        <v>45316</v>
      </c>
      <c r="B3595" s="21" t="s">
        <v>10909</v>
      </c>
      <c r="C3595" s="13" t="s">
        <v>12498</v>
      </c>
      <c r="D3595" s="766" t="s">
        <v>9245</v>
      </c>
      <c r="E3595" s="22">
        <v>27608</v>
      </c>
      <c r="F3595" s="19"/>
      <c r="G3595" s="14">
        <f t="shared" si="68"/>
        <v>27608</v>
      </c>
      <c r="H3595" s="13"/>
    </row>
    <row r="3596" spans="1:8" hidden="1" x14ac:dyDescent="0.25">
      <c r="A3596" s="113">
        <v>45316</v>
      </c>
      <c r="B3596" s="21" t="s">
        <v>11897</v>
      </c>
      <c r="C3596" s="13" t="s">
        <v>6847</v>
      </c>
      <c r="D3596" s="766"/>
      <c r="E3596" s="22">
        <v>903164</v>
      </c>
      <c r="F3596" s="19"/>
      <c r="G3596" s="14">
        <f t="shared" si="68"/>
        <v>903164</v>
      </c>
      <c r="H3596" s="13"/>
    </row>
    <row r="3597" spans="1:8" hidden="1" x14ac:dyDescent="0.25">
      <c r="A3597" s="113">
        <v>45316</v>
      </c>
      <c r="B3597" s="21" t="s">
        <v>11897</v>
      </c>
      <c r="C3597" s="13" t="s">
        <v>6847</v>
      </c>
      <c r="D3597" s="766"/>
      <c r="E3597" s="22"/>
      <c r="F3597" s="19">
        <v>500000</v>
      </c>
      <c r="G3597" s="14">
        <f t="shared" si="68"/>
        <v>-500000</v>
      </c>
      <c r="H3597" s="13" t="s">
        <v>12036</v>
      </c>
    </row>
    <row r="3598" spans="1:8" hidden="1" x14ac:dyDescent="0.25">
      <c r="A3598" s="113">
        <v>45316</v>
      </c>
      <c r="B3598" s="21" t="s">
        <v>11897</v>
      </c>
      <c r="C3598" s="13" t="s">
        <v>8394</v>
      </c>
      <c r="D3598" s="766"/>
      <c r="E3598" s="22"/>
      <c r="F3598" s="19">
        <v>1000000</v>
      </c>
      <c r="G3598" s="14">
        <f t="shared" si="68"/>
        <v>-1000000</v>
      </c>
      <c r="H3598" s="13" t="s">
        <v>12320</v>
      </c>
    </row>
    <row r="3599" spans="1:8" hidden="1" x14ac:dyDescent="0.25">
      <c r="A3599" s="113">
        <v>45317</v>
      </c>
      <c r="B3599" s="21" t="s">
        <v>10909</v>
      </c>
      <c r="C3599" s="13" t="s">
        <v>7954</v>
      </c>
      <c r="D3599" s="766"/>
      <c r="E3599" s="22"/>
      <c r="F3599" s="19">
        <v>500000</v>
      </c>
      <c r="G3599" s="14">
        <f t="shared" si="68"/>
        <v>-500000</v>
      </c>
      <c r="H3599" s="13" t="s">
        <v>12338</v>
      </c>
    </row>
    <row r="3600" spans="1:8" hidden="1" x14ac:dyDescent="0.25">
      <c r="A3600" s="113">
        <v>45317</v>
      </c>
      <c r="B3600" s="21" t="s">
        <v>10909</v>
      </c>
      <c r="C3600" s="13" t="s">
        <v>166</v>
      </c>
      <c r="D3600" s="766" t="s">
        <v>12487</v>
      </c>
      <c r="E3600" s="22">
        <v>22950</v>
      </c>
      <c r="F3600" s="19"/>
      <c r="G3600" s="14">
        <f t="shared" si="68"/>
        <v>22950</v>
      </c>
      <c r="H3600" s="13"/>
    </row>
    <row r="3601" spans="1:8" hidden="1" x14ac:dyDescent="0.25">
      <c r="A3601" s="113">
        <v>45317</v>
      </c>
      <c r="B3601" s="21" t="s">
        <v>10576</v>
      </c>
      <c r="C3601" s="13" t="s">
        <v>8091</v>
      </c>
      <c r="D3601" s="766"/>
      <c r="E3601" s="22"/>
      <c r="F3601" s="19">
        <v>500000</v>
      </c>
      <c r="G3601" s="14">
        <f t="shared" si="68"/>
        <v>-500000</v>
      </c>
      <c r="H3601" s="13" t="s">
        <v>12340</v>
      </c>
    </row>
    <row r="3602" spans="1:8" hidden="1" x14ac:dyDescent="0.25">
      <c r="A3602" s="113">
        <v>45320</v>
      </c>
      <c r="B3602" s="21" t="s">
        <v>12207</v>
      </c>
      <c r="C3602" s="13" t="s">
        <v>180</v>
      </c>
      <c r="D3602" s="766"/>
      <c r="E3602" s="22"/>
      <c r="F3602" s="19">
        <v>491000</v>
      </c>
      <c r="G3602" s="14">
        <f t="shared" si="68"/>
        <v>-491000</v>
      </c>
      <c r="H3602" s="13" t="s">
        <v>12363</v>
      </c>
    </row>
    <row r="3603" spans="1:8" hidden="1" x14ac:dyDescent="0.25">
      <c r="A3603" s="113">
        <v>45320</v>
      </c>
      <c r="B3603" s="21" t="s">
        <v>11897</v>
      </c>
      <c r="C3603" s="13" t="s">
        <v>7467</v>
      </c>
      <c r="D3603" s="766"/>
      <c r="E3603" s="22"/>
      <c r="F3603" s="19">
        <v>650000</v>
      </c>
      <c r="G3603" s="14">
        <f t="shared" si="68"/>
        <v>-650000</v>
      </c>
      <c r="H3603" s="13" t="s">
        <v>12364</v>
      </c>
    </row>
    <row r="3604" spans="1:8" hidden="1" x14ac:dyDescent="0.25">
      <c r="A3604" s="113">
        <v>45320</v>
      </c>
      <c r="B3604" s="21" t="s">
        <v>10576</v>
      </c>
      <c r="C3604" s="13" t="s">
        <v>7467</v>
      </c>
      <c r="D3604" s="766"/>
      <c r="E3604" s="22"/>
      <c r="F3604" s="19">
        <v>700000</v>
      </c>
      <c r="G3604" s="14">
        <f t="shared" ref="G3604:G3681" si="70">E3604-F3604</f>
        <v>-700000</v>
      </c>
      <c r="H3604" s="13" t="s">
        <v>12364</v>
      </c>
    </row>
    <row r="3605" spans="1:8" hidden="1" x14ac:dyDescent="0.25">
      <c r="A3605" s="113">
        <v>45320</v>
      </c>
      <c r="B3605" s="21" t="s">
        <v>12504</v>
      </c>
      <c r="C3605" s="13" t="s">
        <v>7467</v>
      </c>
      <c r="D3605" s="766" t="s">
        <v>12392</v>
      </c>
      <c r="E3605" s="22">
        <v>174312</v>
      </c>
      <c r="F3605" s="19"/>
      <c r="G3605" s="14">
        <f t="shared" si="70"/>
        <v>174312</v>
      </c>
      <c r="H3605" s="13"/>
    </row>
    <row r="3606" spans="1:8" hidden="1" x14ac:dyDescent="0.25">
      <c r="A3606" s="113">
        <v>45320</v>
      </c>
      <c r="B3606" s="21" t="s">
        <v>11617</v>
      </c>
      <c r="C3606" s="13" t="s">
        <v>180</v>
      </c>
      <c r="D3606" s="766" t="s">
        <v>12491</v>
      </c>
      <c r="E3606" s="22">
        <v>127710</v>
      </c>
      <c r="F3606" s="19"/>
      <c r="G3606" s="14">
        <f t="shared" si="70"/>
        <v>127710</v>
      </c>
      <c r="H3606" s="13"/>
    </row>
    <row r="3607" spans="1:8" hidden="1" x14ac:dyDescent="0.25">
      <c r="A3607" s="113">
        <v>45321</v>
      </c>
      <c r="B3607" s="21" t="s">
        <v>12207</v>
      </c>
      <c r="C3607" s="13" t="s">
        <v>180</v>
      </c>
      <c r="D3607" s="766" t="s">
        <v>12492</v>
      </c>
      <c r="E3607" s="22">
        <v>63855</v>
      </c>
      <c r="F3607" s="19"/>
      <c r="G3607" s="14">
        <f t="shared" si="70"/>
        <v>63855</v>
      </c>
      <c r="H3607" s="13"/>
    </row>
    <row r="3608" spans="1:8" hidden="1" x14ac:dyDescent="0.25">
      <c r="A3608" s="113">
        <v>45321</v>
      </c>
      <c r="B3608" s="21" t="s">
        <v>11897</v>
      </c>
      <c r="C3608" s="13" t="s">
        <v>7467</v>
      </c>
      <c r="D3608" s="766" t="s">
        <v>12387</v>
      </c>
      <c r="E3608" s="22">
        <v>789331</v>
      </c>
      <c r="F3608" s="19"/>
      <c r="G3608" s="14">
        <f t="shared" si="70"/>
        <v>789331</v>
      </c>
      <c r="H3608" s="13"/>
    </row>
    <row r="3609" spans="1:8" hidden="1" x14ac:dyDescent="0.25">
      <c r="A3609" s="113">
        <v>45321</v>
      </c>
      <c r="B3609" s="21" t="s">
        <v>12207</v>
      </c>
      <c r="C3609" s="13" t="s">
        <v>166</v>
      </c>
      <c r="D3609" s="766" t="s">
        <v>12488</v>
      </c>
      <c r="E3609" s="22">
        <v>140000</v>
      </c>
      <c r="F3609" s="19"/>
      <c r="G3609" s="14">
        <f t="shared" si="70"/>
        <v>140000</v>
      </c>
      <c r="H3609" s="13"/>
    </row>
    <row r="3610" spans="1:8" hidden="1" x14ac:dyDescent="0.25">
      <c r="A3610" s="113">
        <v>45321</v>
      </c>
      <c r="B3610" s="21" t="s">
        <v>12207</v>
      </c>
      <c r="C3610" s="13" t="s">
        <v>166</v>
      </c>
      <c r="D3610" s="766" t="s">
        <v>12489</v>
      </c>
      <c r="E3610" s="22">
        <v>140000</v>
      </c>
      <c r="F3610" s="19"/>
      <c r="G3610" s="14">
        <f t="shared" si="70"/>
        <v>140000</v>
      </c>
      <c r="H3610" s="13"/>
    </row>
    <row r="3611" spans="1:8" hidden="1" x14ac:dyDescent="0.25">
      <c r="A3611" s="113">
        <v>45321</v>
      </c>
      <c r="B3611" s="21" t="s">
        <v>11897</v>
      </c>
      <c r="C3611" s="13" t="s">
        <v>12390</v>
      </c>
      <c r="D3611" s="766" t="s">
        <v>12391</v>
      </c>
      <c r="E3611" s="22">
        <v>169119</v>
      </c>
      <c r="F3611" s="19"/>
      <c r="G3611" s="14">
        <f t="shared" si="70"/>
        <v>169119</v>
      </c>
      <c r="H3611" s="13"/>
    </row>
    <row r="3612" spans="1:8" hidden="1" x14ac:dyDescent="0.25">
      <c r="A3612" s="113">
        <v>45321</v>
      </c>
      <c r="B3612" s="21" t="s">
        <v>11897</v>
      </c>
      <c r="C3612" s="13" t="s">
        <v>169</v>
      </c>
      <c r="D3612" s="766" t="s">
        <v>11211</v>
      </c>
      <c r="E3612" s="22">
        <v>73000</v>
      </c>
      <c r="F3612" s="19"/>
      <c r="G3612" s="14">
        <f t="shared" si="70"/>
        <v>73000</v>
      </c>
      <c r="H3612" s="13"/>
    </row>
    <row r="3613" spans="1:8" hidden="1" x14ac:dyDescent="0.25">
      <c r="A3613" s="113">
        <v>45322</v>
      </c>
      <c r="B3613" s="30"/>
      <c r="C3613" s="13" t="s">
        <v>169</v>
      </c>
      <c r="D3613" s="766"/>
      <c r="E3613" s="22"/>
      <c r="F3613" s="19">
        <v>300000</v>
      </c>
      <c r="G3613" s="14">
        <f t="shared" si="70"/>
        <v>-300000</v>
      </c>
      <c r="H3613" s="13" t="s">
        <v>11171</v>
      </c>
    </row>
    <row r="3614" spans="1:8" hidden="1" x14ac:dyDescent="0.25">
      <c r="A3614" s="113">
        <v>45322</v>
      </c>
      <c r="B3614" s="21" t="s">
        <v>11897</v>
      </c>
      <c r="C3614" s="13" t="s">
        <v>166</v>
      </c>
      <c r="D3614" s="766" t="s">
        <v>12490</v>
      </c>
      <c r="E3614" s="22">
        <v>56000</v>
      </c>
      <c r="F3614" s="19"/>
      <c r="G3614" s="14">
        <f t="shared" si="70"/>
        <v>56000</v>
      </c>
      <c r="H3614" s="13"/>
    </row>
    <row r="3615" spans="1:8" hidden="1" x14ac:dyDescent="0.25">
      <c r="A3615" s="113">
        <v>45323</v>
      </c>
      <c r="B3615" s="21" t="s">
        <v>11897</v>
      </c>
      <c r="C3615" s="13" t="s">
        <v>8394</v>
      </c>
      <c r="D3615" s="766" t="s">
        <v>12476</v>
      </c>
      <c r="E3615" s="22">
        <v>294353</v>
      </c>
      <c r="F3615" s="19"/>
      <c r="G3615" s="14">
        <f t="shared" si="70"/>
        <v>294353</v>
      </c>
      <c r="H3615" s="13"/>
    </row>
    <row r="3616" spans="1:8" hidden="1" x14ac:dyDescent="0.25">
      <c r="A3616" s="113">
        <v>45323</v>
      </c>
      <c r="B3616" s="21" t="s">
        <v>9832</v>
      </c>
      <c r="C3616" s="13" t="s">
        <v>8394</v>
      </c>
      <c r="D3616" s="766" t="s">
        <v>12477</v>
      </c>
      <c r="E3616" s="22">
        <v>186369</v>
      </c>
      <c r="F3616" s="19"/>
      <c r="G3616" s="14">
        <f t="shared" si="70"/>
        <v>186369</v>
      </c>
      <c r="H3616" s="13"/>
    </row>
    <row r="3617" spans="1:8" hidden="1" x14ac:dyDescent="0.25">
      <c r="A3617" s="113">
        <v>45324</v>
      </c>
      <c r="B3617" s="21" t="s">
        <v>4721</v>
      </c>
      <c r="C3617" s="13" t="s">
        <v>8394</v>
      </c>
      <c r="D3617" s="766" t="s">
        <v>12478</v>
      </c>
      <c r="E3617" s="22">
        <v>162620</v>
      </c>
      <c r="F3617" s="19"/>
      <c r="G3617" s="14">
        <f t="shared" si="70"/>
        <v>162620</v>
      </c>
      <c r="H3617" s="13"/>
    </row>
    <row r="3618" spans="1:8" hidden="1" x14ac:dyDescent="0.25">
      <c r="A3618" s="113">
        <v>45324</v>
      </c>
      <c r="B3618" s="21" t="s">
        <v>10909</v>
      </c>
      <c r="C3618" s="13" t="s">
        <v>164</v>
      </c>
      <c r="D3618" s="766" t="s">
        <v>12494</v>
      </c>
      <c r="E3618" s="22">
        <v>756</v>
      </c>
      <c r="F3618" s="19"/>
      <c r="G3618" s="14">
        <f t="shared" si="70"/>
        <v>756</v>
      </c>
      <c r="H3618" s="13"/>
    </row>
    <row r="3619" spans="1:8" hidden="1" x14ac:dyDescent="0.25">
      <c r="A3619" s="113">
        <v>45324</v>
      </c>
      <c r="B3619" s="21" t="s">
        <v>12207</v>
      </c>
      <c r="C3619" s="13" t="s">
        <v>8394</v>
      </c>
      <c r="D3619" s="766" t="s">
        <v>12479</v>
      </c>
      <c r="E3619" s="22">
        <v>220142</v>
      </c>
      <c r="F3619" s="19"/>
      <c r="G3619" s="14">
        <f t="shared" si="70"/>
        <v>220142</v>
      </c>
      <c r="H3619" s="13"/>
    </row>
    <row r="3620" spans="1:8" hidden="1" x14ac:dyDescent="0.25">
      <c r="A3620" s="113">
        <v>45324</v>
      </c>
      <c r="B3620" s="21" t="s">
        <v>9832</v>
      </c>
      <c r="C3620" s="13" t="s">
        <v>7467</v>
      </c>
      <c r="D3620" s="766" t="s">
        <v>12388</v>
      </c>
      <c r="E3620" s="22">
        <v>138352</v>
      </c>
      <c r="F3620" s="19"/>
      <c r="G3620" s="14">
        <f t="shared" si="70"/>
        <v>138352</v>
      </c>
      <c r="H3620" s="13"/>
    </row>
    <row r="3621" spans="1:8" hidden="1" x14ac:dyDescent="0.25">
      <c r="A3621" s="113">
        <v>45324</v>
      </c>
      <c r="B3621" s="21" t="s">
        <v>9832</v>
      </c>
      <c r="C3621" s="13" t="s">
        <v>7467</v>
      </c>
      <c r="D3621" s="766" t="s">
        <v>12389</v>
      </c>
      <c r="E3621" s="22">
        <v>131702</v>
      </c>
      <c r="F3621" s="19"/>
      <c r="G3621" s="14">
        <f t="shared" si="70"/>
        <v>131702</v>
      </c>
      <c r="H3621" s="13"/>
    </row>
    <row r="3622" spans="1:8" hidden="1" x14ac:dyDescent="0.25">
      <c r="A3622" s="113">
        <v>45325</v>
      </c>
      <c r="B3622" s="21" t="s">
        <v>11897</v>
      </c>
      <c r="C3622" s="13" t="s">
        <v>1198</v>
      </c>
      <c r="D3622" s="766"/>
      <c r="E3622" s="22"/>
      <c r="F3622" s="19">
        <v>158688</v>
      </c>
      <c r="G3622" s="14">
        <f t="shared" si="70"/>
        <v>-158688</v>
      </c>
      <c r="H3622" s="13" t="s">
        <v>1157</v>
      </c>
    </row>
    <row r="3623" spans="1:8" hidden="1" x14ac:dyDescent="0.25">
      <c r="A3623" s="113">
        <v>45329</v>
      </c>
      <c r="B3623" s="21" t="s">
        <v>11897</v>
      </c>
      <c r="C3623" s="13" t="s">
        <v>7467</v>
      </c>
      <c r="D3623" s="766" t="s">
        <v>12501</v>
      </c>
      <c r="E3623" s="22">
        <v>704112</v>
      </c>
      <c r="F3623" s="19"/>
      <c r="G3623" s="14">
        <f t="shared" si="70"/>
        <v>704112</v>
      </c>
      <c r="H3623" s="13"/>
    </row>
    <row r="3624" spans="1:8" hidden="1" x14ac:dyDescent="0.25">
      <c r="A3624" s="113">
        <v>45329</v>
      </c>
      <c r="B3624" s="21" t="s">
        <v>12207</v>
      </c>
      <c r="C3624" s="13" t="s">
        <v>8900</v>
      </c>
      <c r="D3624" s="766"/>
      <c r="E3624" s="22"/>
      <c r="F3624" s="19">
        <v>162500</v>
      </c>
      <c r="G3624" s="14">
        <f t="shared" si="70"/>
        <v>-162500</v>
      </c>
      <c r="H3624" s="13" t="s">
        <v>12036</v>
      </c>
    </row>
    <row r="3625" spans="1:8" hidden="1" x14ac:dyDescent="0.25">
      <c r="A3625" s="113">
        <v>45329</v>
      </c>
      <c r="B3625" s="21" t="s">
        <v>12207</v>
      </c>
      <c r="C3625" s="13" t="s">
        <v>8900</v>
      </c>
      <c r="D3625" s="766"/>
      <c r="E3625" s="22"/>
      <c r="F3625" s="19">
        <v>52</v>
      </c>
      <c r="G3625" s="14">
        <f t="shared" si="70"/>
        <v>-52</v>
      </c>
      <c r="H3625" s="13" t="s">
        <v>3918</v>
      </c>
    </row>
    <row r="3626" spans="1:8" hidden="1" x14ac:dyDescent="0.25">
      <c r="A3626" s="113">
        <v>45329</v>
      </c>
      <c r="B3626" s="21" t="s">
        <v>11897</v>
      </c>
      <c r="C3626" s="13" t="s">
        <v>1198</v>
      </c>
      <c r="D3626" s="766" t="s">
        <v>12480</v>
      </c>
      <c r="E3626" s="22">
        <v>158688</v>
      </c>
      <c r="F3626" s="19"/>
      <c r="G3626" s="14">
        <f t="shared" si="70"/>
        <v>158688</v>
      </c>
      <c r="H3626" s="13"/>
    </row>
    <row r="3627" spans="1:8" hidden="1" x14ac:dyDescent="0.25">
      <c r="A3627" s="113">
        <v>45331</v>
      </c>
      <c r="B3627" s="21" t="s">
        <v>11897</v>
      </c>
      <c r="C3627" s="13" t="s">
        <v>12038</v>
      </c>
      <c r="D3627" s="766"/>
      <c r="E3627" s="22">
        <v>850000</v>
      </c>
      <c r="F3627" s="19"/>
      <c r="G3627" s="14">
        <f t="shared" si="70"/>
        <v>850000</v>
      </c>
      <c r="H3627" s="13" t="s">
        <v>12451</v>
      </c>
    </row>
    <row r="3628" spans="1:8" hidden="1" x14ac:dyDescent="0.25">
      <c r="A3628" s="113">
        <v>45331</v>
      </c>
      <c r="B3628" s="21" t="s">
        <v>10909</v>
      </c>
      <c r="C3628" s="13" t="s">
        <v>166</v>
      </c>
      <c r="D3628" s="766" t="s">
        <v>12691</v>
      </c>
      <c r="E3628" s="22">
        <v>8000</v>
      </c>
      <c r="F3628" s="19"/>
      <c r="G3628" s="14">
        <f t="shared" si="70"/>
        <v>8000</v>
      </c>
      <c r="H3628" s="13"/>
    </row>
    <row r="3629" spans="1:8" hidden="1" x14ac:dyDescent="0.25">
      <c r="A3629" s="113">
        <v>45332</v>
      </c>
      <c r="B3629" s="21" t="s">
        <v>11897</v>
      </c>
      <c r="C3629" s="13" t="s">
        <v>12038</v>
      </c>
      <c r="D3629" s="766"/>
      <c r="E3629" s="22"/>
      <c r="F3629" s="19">
        <v>500000</v>
      </c>
      <c r="G3629" s="14">
        <f t="shared" si="70"/>
        <v>-500000</v>
      </c>
      <c r="H3629" s="13" t="s">
        <v>12036</v>
      </c>
    </row>
    <row r="3630" spans="1:8" hidden="1" x14ac:dyDescent="0.25">
      <c r="A3630" s="113">
        <v>45334</v>
      </c>
      <c r="B3630" s="21" t="s">
        <v>11897</v>
      </c>
      <c r="C3630" s="13" t="s">
        <v>8091</v>
      </c>
      <c r="D3630" s="766"/>
      <c r="E3630" s="22"/>
      <c r="F3630" s="19">
        <v>500000</v>
      </c>
      <c r="G3630" s="14">
        <f t="shared" si="70"/>
        <v>-500000</v>
      </c>
      <c r="H3630" s="13" t="s">
        <v>12472</v>
      </c>
    </row>
    <row r="3631" spans="1:8" hidden="1" x14ac:dyDescent="0.25">
      <c r="A3631" s="113">
        <v>45335</v>
      </c>
      <c r="B3631" s="21" t="s">
        <v>11897</v>
      </c>
      <c r="C3631" s="13" t="s">
        <v>7467</v>
      </c>
      <c r="D3631" s="766" t="s">
        <v>12502</v>
      </c>
      <c r="E3631" s="22">
        <v>688912</v>
      </c>
      <c r="F3631" s="19"/>
      <c r="G3631" s="14">
        <f t="shared" si="70"/>
        <v>688912</v>
      </c>
      <c r="H3631" s="13"/>
    </row>
    <row r="3632" spans="1:8" hidden="1" x14ac:dyDescent="0.25">
      <c r="A3632" s="113">
        <v>45335</v>
      </c>
      <c r="B3632" s="21" t="s">
        <v>12504</v>
      </c>
      <c r="C3632" s="13" t="s">
        <v>7467</v>
      </c>
      <c r="D3632" s="766" t="s">
        <v>12503</v>
      </c>
      <c r="E3632" s="22">
        <v>52109</v>
      </c>
      <c r="F3632" s="19"/>
      <c r="G3632" s="14">
        <f t="shared" si="70"/>
        <v>52109</v>
      </c>
      <c r="H3632" s="13"/>
    </row>
    <row r="3633" spans="1:8" hidden="1" x14ac:dyDescent="0.25">
      <c r="A3633" s="113">
        <v>45335</v>
      </c>
      <c r="B3633" s="21" t="s">
        <v>11897</v>
      </c>
      <c r="C3633" s="13" t="s">
        <v>7467</v>
      </c>
      <c r="D3633" s="766" t="s">
        <v>11262</v>
      </c>
      <c r="E3633" s="22">
        <v>90000</v>
      </c>
      <c r="F3633" s="19"/>
      <c r="G3633" s="14">
        <f t="shared" si="70"/>
        <v>90000</v>
      </c>
      <c r="H3633" s="13"/>
    </row>
    <row r="3634" spans="1:8" hidden="1" x14ac:dyDescent="0.25">
      <c r="A3634" s="113">
        <v>45336</v>
      </c>
      <c r="B3634" s="21" t="s">
        <v>11897</v>
      </c>
      <c r="C3634" s="13" t="s">
        <v>8394</v>
      </c>
      <c r="D3634" s="766"/>
      <c r="E3634" s="22"/>
      <c r="F3634" s="19">
        <v>1000000</v>
      </c>
      <c r="G3634" s="14">
        <f t="shared" si="70"/>
        <v>-1000000</v>
      </c>
      <c r="H3634" s="13" t="s">
        <v>12320</v>
      </c>
    </row>
    <row r="3635" spans="1:8" hidden="1" x14ac:dyDescent="0.25">
      <c r="A3635" s="113">
        <v>45336</v>
      </c>
      <c r="B3635" s="21" t="s">
        <v>12504</v>
      </c>
      <c r="C3635" s="13" t="s">
        <v>8394</v>
      </c>
      <c r="D3635" s="766" t="s">
        <v>12607</v>
      </c>
      <c r="E3635" s="22">
        <v>38932</v>
      </c>
      <c r="F3635" s="19"/>
      <c r="G3635" s="14">
        <f t="shared" si="70"/>
        <v>38932</v>
      </c>
      <c r="H3635" s="13"/>
    </row>
    <row r="3636" spans="1:8" hidden="1" x14ac:dyDescent="0.25">
      <c r="A3636" s="113">
        <v>45337</v>
      </c>
      <c r="B3636" s="21" t="s">
        <v>11897</v>
      </c>
      <c r="C3636" s="13" t="s">
        <v>8394</v>
      </c>
      <c r="D3636" s="766" t="s">
        <v>12608</v>
      </c>
      <c r="E3636" s="22">
        <v>23692</v>
      </c>
      <c r="F3636" s="19"/>
      <c r="G3636" s="14">
        <f t="shared" si="70"/>
        <v>23692</v>
      </c>
      <c r="H3636" s="13"/>
    </row>
    <row r="3637" spans="1:8" hidden="1" x14ac:dyDescent="0.25">
      <c r="A3637" s="113">
        <v>45337</v>
      </c>
      <c r="B3637" s="21" t="s">
        <v>11511</v>
      </c>
      <c r="C3637" s="13" t="s">
        <v>8394</v>
      </c>
      <c r="D3637" s="766" t="s">
        <v>12609</v>
      </c>
      <c r="E3637" s="22">
        <v>59502</v>
      </c>
      <c r="F3637" s="19"/>
      <c r="G3637" s="14">
        <f t="shared" si="70"/>
        <v>59502</v>
      </c>
      <c r="H3637" s="13"/>
    </row>
    <row r="3638" spans="1:8" hidden="1" x14ac:dyDescent="0.25">
      <c r="A3638" s="113">
        <v>45337</v>
      </c>
      <c r="B3638" s="21" t="s">
        <v>12207</v>
      </c>
      <c r="C3638" s="13" t="s">
        <v>8394</v>
      </c>
      <c r="D3638" s="766" t="s">
        <v>12610</v>
      </c>
      <c r="E3638" s="22">
        <v>136842</v>
      </c>
      <c r="F3638" s="19"/>
      <c r="G3638" s="14">
        <f t="shared" si="70"/>
        <v>136842</v>
      </c>
      <c r="H3638" s="13"/>
    </row>
    <row r="3639" spans="1:8" hidden="1" x14ac:dyDescent="0.25">
      <c r="A3639" s="113">
        <v>45337</v>
      </c>
      <c r="B3639" s="21" t="s">
        <v>12247</v>
      </c>
      <c r="C3639" s="13" t="s">
        <v>12390</v>
      </c>
      <c r="D3639" s="766" t="s">
        <v>12616</v>
      </c>
      <c r="E3639" s="22">
        <v>27500</v>
      </c>
      <c r="F3639" s="19"/>
      <c r="G3639" s="14">
        <f t="shared" si="70"/>
        <v>27500</v>
      </c>
      <c r="H3639" s="13"/>
    </row>
    <row r="3640" spans="1:8" hidden="1" x14ac:dyDescent="0.25">
      <c r="A3640" s="113">
        <v>45338</v>
      </c>
      <c r="B3640" s="21" t="s">
        <v>11897</v>
      </c>
      <c r="C3640" s="13" t="s">
        <v>7467</v>
      </c>
      <c r="D3640" s="766" t="s">
        <v>12613</v>
      </c>
      <c r="E3640" s="22">
        <v>549168</v>
      </c>
      <c r="F3640" s="19"/>
      <c r="G3640" s="14">
        <f t="shared" si="70"/>
        <v>549168</v>
      </c>
      <c r="H3640" s="13"/>
    </row>
    <row r="3641" spans="1:8" hidden="1" x14ac:dyDescent="0.25">
      <c r="A3641" s="113">
        <v>45338</v>
      </c>
      <c r="B3641" s="21" t="s">
        <v>11897</v>
      </c>
      <c r="C3641" s="13" t="s">
        <v>7467</v>
      </c>
      <c r="D3641" s="766" t="s">
        <v>12614</v>
      </c>
      <c r="E3641" s="22">
        <v>336414</v>
      </c>
      <c r="F3641" s="19"/>
      <c r="G3641" s="14">
        <f t="shared" si="70"/>
        <v>336414</v>
      </c>
      <c r="H3641" s="13"/>
    </row>
    <row r="3642" spans="1:8" hidden="1" x14ac:dyDescent="0.25">
      <c r="A3642" s="113">
        <v>45339</v>
      </c>
      <c r="B3642" s="21" t="s">
        <v>11897</v>
      </c>
      <c r="C3642" s="13" t="s">
        <v>8394</v>
      </c>
      <c r="D3642" s="766" t="s">
        <v>12611</v>
      </c>
      <c r="E3642" s="22">
        <v>23879</v>
      </c>
      <c r="F3642" s="19"/>
      <c r="G3642" s="14">
        <f t="shared" si="70"/>
        <v>23879</v>
      </c>
      <c r="H3642" s="13"/>
    </row>
    <row r="3643" spans="1:8" hidden="1" x14ac:dyDescent="0.25">
      <c r="A3643" s="113">
        <v>45339</v>
      </c>
      <c r="B3643" s="21" t="s">
        <v>11716</v>
      </c>
      <c r="C3643" s="13" t="s">
        <v>8394</v>
      </c>
      <c r="D3643" s="766" t="s">
        <v>12612</v>
      </c>
      <c r="E3643" s="22">
        <v>6768</v>
      </c>
      <c r="F3643" s="19"/>
      <c r="G3643" s="14">
        <f t="shared" si="70"/>
        <v>6768</v>
      </c>
      <c r="H3643" s="13"/>
    </row>
    <row r="3644" spans="1:8" hidden="1" x14ac:dyDescent="0.25">
      <c r="A3644" s="113">
        <v>45339</v>
      </c>
      <c r="B3644" s="21" t="s">
        <v>11897</v>
      </c>
      <c r="C3644" s="13" t="s">
        <v>7242</v>
      </c>
      <c r="D3644" s="766"/>
      <c r="E3644" s="22"/>
      <c r="F3644" s="19">
        <v>400000</v>
      </c>
      <c r="G3644" s="14">
        <f t="shared" si="70"/>
        <v>-400000</v>
      </c>
      <c r="H3644" s="13" t="s">
        <v>12320</v>
      </c>
    </row>
    <row r="3645" spans="1:8" hidden="1" x14ac:dyDescent="0.25">
      <c r="A3645" s="113">
        <v>45339</v>
      </c>
      <c r="B3645" s="21" t="s">
        <v>9832</v>
      </c>
      <c r="C3645" s="13" t="s">
        <v>12390</v>
      </c>
      <c r="D3645" s="766"/>
      <c r="E3645" s="22"/>
      <c r="F3645" s="19">
        <v>480000</v>
      </c>
      <c r="G3645" s="14">
        <f t="shared" si="70"/>
        <v>-480000</v>
      </c>
      <c r="H3645" s="13" t="s">
        <v>12547</v>
      </c>
    </row>
    <row r="3646" spans="1:8" hidden="1" x14ac:dyDescent="0.25">
      <c r="A3646" s="113">
        <v>45339</v>
      </c>
      <c r="B3646" s="21" t="s">
        <v>9832</v>
      </c>
      <c r="C3646" s="13" t="s">
        <v>12390</v>
      </c>
      <c r="D3646" s="766"/>
      <c r="E3646" s="22"/>
      <c r="F3646" s="19">
        <v>370000</v>
      </c>
      <c r="G3646" s="14">
        <f t="shared" si="70"/>
        <v>-370000</v>
      </c>
      <c r="H3646" s="13" t="s">
        <v>12547</v>
      </c>
    </row>
    <row r="3647" spans="1:8" hidden="1" x14ac:dyDescent="0.25">
      <c r="A3647" s="113">
        <v>45339</v>
      </c>
      <c r="B3647" s="21" t="s">
        <v>9832</v>
      </c>
      <c r="C3647" s="13" t="s">
        <v>12390</v>
      </c>
      <c r="D3647" s="766"/>
      <c r="E3647" s="22"/>
      <c r="F3647" s="19">
        <v>704800</v>
      </c>
      <c r="G3647" s="14">
        <f t="shared" si="70"/>
        <v>-704800</v>
      </c>
      <c r="H3647" s="13" t="s">
        <v>12548</v>
      </c>
    </row>
    <row r="3648" spans="1:8" hidden="1" x14ac:dyDescent="0.25">
      <c r="A3648" s="113">
        <v>45339</v>
      </c>
      <c r="B3648" s="21" t="s">
        <v>9832</v>
      </c>
      <c r="C3648" s="13" t="s">
        <v>180</v>
      </c>
      <c r="D3648" s="766" t="s">
        <v>12690</v>
      </c>
      <c r="E3648" s="22">
        <v>427400</v>
      </c>
      <c r="F3648" s="19"/>
      <c r="G3648" s="14">
        <f t="shared" si="70"/>
        <v>427400</v>
      </c>
      <c r="H3648" s="13"/>
    </row>
    <row r="3649" spans="1:8" x14ac:dyDescent="0.25">
      <c r="A3649" s="113">
        <v>45341</v>
      </c>
      <c r="B3649" s="736"/>
      <c r="C3649" s="13" t="s">
        <v>5187</v>
      </c>
      <c r="D3649" s="766"/>
      <c r="E3649" s="22"/>
      <c r="F3649" s="19">
        <v>300000</v>
      </c>
      <c r="G3649" s="14">
        <f t="shared" si="70"/>
        <v>-300000</v>
      </c>
      <c r="H3649" s="13" t="s">
        <v>10721</v>
      </c>
    </row>
    <row r="3650" spans="1:8" hidden="1" x14ac:dyDescent="0.25">
      <c r="A3650" s="113">
        <v>45342</v>
      </c>
      <c r="B3650" s="21" t="s">
        <v>9832</v>
      </c>
      <c r="C3650" s="13" t="s">
        <v>12390</v>
      </c>
      <c r="D3650" s="766" t="s">
        <v>12615</v>
      </c>
      <c r="E3650" s="22">
        <v>1554800</v>
      </c>
      <c r="F3650" s="19"/>
      <c r="G3650" s="14">
        <f t="shared" si="70"/>
        <v>1554800</v>
      </c>
      <c r="H3650" s="13"/>
    </row>
    <row r="3651" spans="1:8" hidden="1" x14ac:dyDescent="0.25">
      <c r="A3651" s="113">
        <v>45342</v>
      </c>
      <c r="B3651" s="21" t="s">
        <v>10909</v>
      </c>
      <c r="C3651" s="13" t="s">
        <v>166</v>
      </c>
      <c r="D3651" s="766" t="s">
        <v>12692</v>
      </c>
      <c r="E3651" s="22">
        <v>3300</v>
      </c>
      <c r="F3651" s="19"/>
      <c r="G3651" s="14">
        <f t="shared" si="70"/>
        <v>3300</v>
      </c>
      <c r="H3651" s="13"/>
    </row>
    <row r="3652" spans="1:8" hidden="1" x14ac:dyDescent="0.25">
      <c r="A3652" s="113">
        <v>45343</v>
      </c>
      <c r="B3652" s="21" t="s">
        <v>10909</v>
      </c>
      <c r="C3652" s="13" t="s">
        <v>7954</v>
      </c>
      <c r="D3652" s="766"/>
      <c r="E3652" s="22"/>
      <c r="F3652" s="19">
        <v>275000</v>
      </c>
      <c r="G3652" s="14">
        <f t="shared" si="70"/>
        <v>-275000</v>
      </c>
      <c r="H3652" s="13" t="s">
        <v>12036</v>
      </c>
    </row>
    <row r="3653" spans="1:8" hidden="1" x14ac:dyDescent="0.25">
      <c r="A3653" s="113">
        <v>45343</v>
      </c>
      <c r="B3653" s="21" t="s">
        <v>11897</v>
      </c>
      <c r="C3653" s="13" t="s">
        <v>7467</v>
      </c>
      <c r="D3653" s="766"/>
      <c r="E3653" s="22"/>
      <c r="F3653" s="19">
        <v>1000000</v>
      </c>
      <c r="G3653" s="14">
        <f t="shared" si="70"/>
        <v>-1000000</v>
      </c>
      <c r="H3653" s="13" t="s">
        <v>12569</v>
      </c>
    </row>
    <row r="3654" spans="1:8" hidden="1" x14ac:dyDescent="0.25">
      <c r="A3654" s="113">
        <v>45343</v>
      </c>
      <c r="B3654" s="21" t="s">
        <v>12639</v>
      </c>
      <c r="C3654" s="13" t="s">
        <v>7467</v>
      </c>
      <c r="D3654" s="766" t="s">
        <v>12676</v>
      </c>
      <c r="E3654" s="22">
        <v>45459</v>
      </c>
      <c r="F3654" s="110"/>
      <c r="G3654" s="14">
        <f t="shared" si="70"/>
        <v>45459</v>
      </c>
      <c r="H3654" s="13"/>
    </row>
    <row r="3655" spans="1:8" hidden="1" x14ac:dyDescent="0.25">
      <c r="A3655" s="113">
        <v>45346</v>
      </c>
      <c r="B3655" s="21" t="s">
        <v>11897</v>
      </c>
      <c r="C3655" s="13" t="s">
        <v>8394</v>
      </c>
      <c r="D3655" s="766"/>
      <c r="E3655" s="22"/>
      <c r="F3655" s="110">
        <v>500000</v>
      </c>
      <c r="G3655" s="14">
        <f t="shared" si="70"/>
        <v>-500000</v>
      </c>
      <c r="H3655" s="13" t="s">
        <v>12320</v>
      </c>
    </row>
    <row r="3656" spans="1:8" hidden="1" x14ac:dyDescent="0.25">
      <c r="A3656" s="113">
        <v>45346</v>
      </c>
      <c r="B3656" s="21" t="s">
        <v>10379</v>
      </c>
      <c r="C3656" s="13" t="s">
        <v>180</v>
      </c>
      <c r="D3656" s="766"/>
      <c r="E3656" s="783"/>
      <c r="F3656" s="785">
        <v>13760</v>
      </c>
      <c r="G3656" s="784">
        <f t="shared" si="70"/>
        <v>-13760</v>
      </c>
      <c r="H3656" s="1146" t="s">
        <v>12589</v>
      </c>
    </row>
    <row r="3657" spans="1:8" hidden="1" x14ac:dyDescent="0.25">
      <c r="A3657" s="113">
        <v>45346</v>
      </c>
      <c r="B3657" s="21" t="s">
        <v>10909</v>
      </c>
      <c r="C3657" s="13" t="s">
        <v>180</v>
      </c>
      <c r="D3657" s="766"/>
      <c r="E3657" s="783"/>
      <c r="F3657" s="142">
        <v>164280</v>
      </c>
      <c r="G3657" s="784">
        <f t="shared" si="70"/>
        <v>-164280</v>
      </c>
      <c r="H3657" s="1147"/>
    </row>
    <row r="3658" spans="1:8" hidden="1" x14ac:dyDescent="0.25">
      <c r="A3658" s="113">
        <v>45346</v>
      </c>
      <c r="B3658" s="21" t="s">
        <v>11617</v>
      </c>
      <c r="C3658" s="13" t="s">
        <v>180</v>
      </c>
      <c r="D3658" s="766"/>
      <c r="E3658" s="783"/>
      <c r="F3658" s="142">
        <v>145230</v>
      </c>
      <c r="G3658" s="784">
        <f t="shared" si="70"/>
        <v>-145230</v>
      </c>
      <c r="H3658" s="1147"/>
    </row>
    <row r="3659" spans="1:8" ht="16.5" hidden="1" thickBot="1" x14ac:dyDescent="0.3">
      <c r="A3659" s="113">
        <v>45346</v>
      </c>
      <c r="B3659" s="21" t="s">
        <v>11897</v>
      </c>
      <c r="C3659" s="13" t="s">
        <v>180</v>
      </c>
      <c r="D3659" s="766"/>
      <c r="E3659" s="783"/>
      <c r="F3659" s="786">
        <v>176730</v>
      </c>
      <c r="G3659" s="784">
        <f t="shared" si="70"/>
        <v>-176730</v>
      </c>
      <c r="H3659" s="1148"/>
    </row>
    <row r="3660" spans="1:8" hidden="1" x14ac:dyDescent="0.25">
      <c r="A3660" s="113">
        <v>45341</v>
      </c>
      <c r="B3660" s="736"/>
      <c r="C3660" s="13" t="s">
        <v>166</v>
      </c>
      <c r="D3660" s="766"/>
      <c r="E3660" s="22"/>
      <c r="F3660" s="112">
        <v>653892</v>
      </c>
      <c r="G3660" s="14">
        <f t="shared" si="70"/>
        <v>-653892</v>
      </c>
      <c r="H3660" s="13" t="s">
        <v>12580</v>
      </c>
    </row>
    <row r="3661" spans="1:8" hidden="1" x14ac:dyDescent="0.25">
      <c r="A3661" s="113">
        <v>45342</v>
      </c>
      <c r="B3661" s="63" t="s">
        <v>12504</v>
      </c>
      <c r="C3661" s="13" t="s">
        <v>164</v>
      </c>
      <c r="D3661" s="766" t="s">
        <v>12723</v>
      </c>
      <c r="E3661" s="22">
        <v>75279</v>
      </c>
      <c r="F3661" s="112"/>
      <c r="G3661" s="14">
        <f t="shared" si="70"/>
        <v>75279</v>
      </c>
      <c r="H3661" s="13"/>
    </row>
    <row r="3662" spans="1:8" hidden="1" x14ac:dyDescent="0.25">
      <c r="A3662" s="113">
        <v>45346</v>
      </c>
      <c r="B3662" s="63" t="s">
        <v>9832</v>
      </c>
      <c r="C3662" s="13" t="s">
        <v>164</v>
      </c>
      <c r="D3662" s="766" t="s">
        <v>12724</v>
      </c>
      <c r="E3662" s="22">
        <v>4290</v>
      </c>
      <c r="F3662" s="112"/>
      <c r="G3662" s="14">
        <f t="shared" si="70"/>
        <v>4290</v>
      </c>
      <c r="H3662" s="13"/>
    </row>
    <row r="3663" spans="1:8" hidden="1" x14ac:dyDescent="0.25">
      <c r="A3663" s="113">
        <v>45348</v>
      </c>
      <c r="B3663" s="21" t="s">
        <v>10909</v>
      </c>
      <c r="C3663" s="13" t="s">
        <v>12498</v>
      </c>
      <c r="D3663" s="766" t="s">
        <v>9245</v>
      </c>
      <c r="E3663" s="22">
        <v>27608</v>
      </c>
      <c r="F3663" s="112"/>
      <c r="G3663" s="14">
        <f t="shared" si="70"/>
        <v>27608</v>
      </c>
      <c r="H3663" s="13"/>
    </row>
    <row r="3664" spans="1:8" hidden="1" x14ac:dyDescent="0.25">
      <c r="A3664" s="113">
        <v>45348</v>
      </c>
      <c r="B3664" s="21" t="s">
        <v>12207</v>
      </c>
      <c r="C3664" s="13" t="s">
        <v>8394</v>
      </c>
      <c r="D3664" s="766" t="s">
        <v>12672</v>
      </c>
      <c r="E3664" s="22">
        <v>64376</v>
      </c>
      <c r="F3664" s="112"/>
      <c r="G3664" s="14">
        <f t="shared" si="70"/>
        <v>64376</v>
      </c>
      <c r="H3664" s="13"/>
    </row>
    <row r="3665" spans="1:8" hidden="1" x14ac:dyDescent="0.25">
      <c r="A3665" s="113">
        <v>45348</v>
      </c>
      <c r="B3665" s="21" t="s">
        <v>9832</v>
      </c>
      <c r="C3665" s="13" t="s">
        <v>8394</v>
      </c>
      <c r="D3665" s="766" t="s">
        <v>12673</v>
      </c>
      <c r="E3665" s="22">
        <v>40701</v>
      </c>
      <c r="F3665" s="112"/>
      <c r="G3665" s="14">
        <f t="shared" si="70"/>
        <v>40701</v>
      </c>
      <c r="H3665" s="13"/>
    </row>
    <row r="3666" spans="1:8" hidden="1" x14ac:dyDescent="0.25">
      <c r="A3666" s="113">
        <v>45348</v>
      </c>
      <c r="B3666" s="21" t="s">
        <v>10232</v>
      </c>
      <c r="C3666" s="13" t="s">
        <v>11324</v>
      </c>
      <c r="D3666" s="766"/>
      <c r="E3666" s="22"/>
      <c r="F3666" s="19">
        <v>146000</v>
      </c>
      <c r="G3666" s="14">
        <f>E3666-F3666</f>
        <v>-146000</v>
      </c>
      <c r="H3666" s="13" t="s">
        <v>12595</v>
      </c>
    </row>
    <row r="3667" spans="1:8" hidden="1" x14ac:dyDescent="0.25">
      <c r="A3667" s="113">
        <v>45348</v>
      </c>
      <c r="B3667" s="21" t="s">
        <v>11897</v>
      </c>
      <c r="C3667" s="13" t="s">
        <v>169</v>
      </c>
      <c r="D3667" s="766" t="s">
        <v>12502</v>
      </c>
      <c r="E3667" s="22">
        <v>82734</v>
      </c>
      <c r="F3667" s="19"/>
      <c r="G3667" s="14">
        <f t="shared" ref="G3667:G3669" si="71">E3667-F3667</f>
        <v>82734</v>
      </c>
      <c r="H3667" s="13"/>
    </row>
    <row r="3668" spans="1:8" hidden="1" x14ac:dyDescent="0.25">
      <c r="A3668" s="113">
        <v>45348</v>
      </c>
      <c r="B3668" s="21" t="s">
        <v>9832</v>
      </c>
      <c r="C3668" s="13" t="s">
        <v>164</v>
      </c>
      <c r="D3668" s="766" t="s">
        <v>12725</v>
      </c>
      <c r="E3668" s="22">
        <v>2660</v>
      </c>
      <c r="F3668" s="19"/>
      <c r="G3668" s="14">
        <f t="shared" si="71"/>
        <v>2660</v>
      </c>
      <c r="H3668" s="13"/>
    </row>
    <row r="3669" spans="1:8" hidden="1" x14ac:dyDescent="0.25">
      <c r="A3669" s="113">
        <v>45348</v>
      </c>
      <c r="B3669" s="21" t="s">
        <v>9832</v>
      </c>
      <c r="C3669" s="13" t="s">
        <v>164</v>
      </c>
      <c r="D3669" s="766" t="s">
        <v>12726</v>
      </c>
      <c r="E3669" s="22">
        <v>3588</v>
      </c>
      <c r="F3669" s="19"/>
      <c r="G3669" s="14">
        <f t="shared" si="71"/>
        <v>3588</v>
      </c>
      <c r="H3669" s="13"/>
    </row>
    <row r="3670" spans="1:8" hidden="1" x14ac:dyDescent="0.25">
      <c r="A3670" s="113">
        <v>45349</v>
      </c>
      <c r="B3670" s="21" t="s">
        <v>10909</v>
      </c>
      <c r="C3670" s="13" t="s">
        <v>12498</v>
      </c>
      <c r="D3670" s="766"/>
      <c r="E3670" s="22"/>
      <c r="F3670" s="19">
        <v>200000</v>
      </c>
      <c r="G3670" s="14">
        <f t="shared" si="70"/>
        <v>-200000</v>
      </c>
      <c r="H3670" s="13" t="s">
        <v>12602</v>
      </c>
    </row>
    <row r="3671" spans="1:8" hidden="1" x14ac:dyDescent="0.25">
      <c r="A3671" s="113">
        <v>45349</v>
      </c>
      <c r="B3671" s="21" t="s">
        <v>11897</v>
      </c>
      <c r="C3671" s="13" t="s">
        <v>7467</v>
      </c>
      <c r="D3671" s="766"/>
      <c r="E3671" s="22"/>
      <c r="F3671" s="19">
        <v>1000000</v>
      </c>
      <c r="G3671" s="14">
        <f t="shared" si="70"/>
        <v>-1000000</v>
      </c>
      <c r="H3671" s="13" t="s">
        <v>12618</v>
      </c>
    </row>
    <row r="3672" spans="1:8" hidden="1" x14ac:dyDescent="0.25">
      <c r="A3672" s="113">
        <v>45349</v>
      </c>
      <c r="B3672" s="21" t="s">
        <v>11897</v>
      </c>
      <c r="C3672" s="13" t="s">
        <v>7467</v>
      </c>
      <c r="D3672" s="766" t="s">
        <v>12677</v>
      </c>
      <c r="E3672" s="22">
        <v>123660</v>
      </c>
      <c r="F3672" s="19"/>
      <c r="G3672" s="14">
        <f t="shared" si="70"/>
        <v>123660</v>
      </c>
      <c r="H3672" s="13"/>
    </row>
    <row r="3673" spans="1:8" hidden="1" x14ac:dyDescent="0.25">
      <c r="A3673" s="113">
        <v>45349</v>
      </c>
      <c r="B3673" s="21" t="s">
        <v>11897</v>
      </c>
      <c r="C3673" s="13" t="s">
        <v>7467</v>
      </c>
      <c r="D3673" s="766" t="s">
        <v>12678</v>
      </c>
      <c r="E3673" s="22">
        <v>270563</v>
      </c>
      <c r="F3673" s="19"/>
      <c r="G3673" s="14">
        <f t="shared" si="70"/>
        <v>270563</v>
      </c>
      <c r="H3673" s="13"/>
    </row>
    <row r="3674" spans="1:8" hidden="1" x14ac:dyDescent="0.25">
      <c r="A3674" s="113">
        <v>45350</v>
      </c>
      <c r="B3674" s="21" t="s">
        <v>11897</v>
      </c>
      <c r="C3674" s="13" t="s">
        <v>169</v>
      </c>
      <c r="D3674" s="766" t="s">
        <v>11262</v>
      </c>
      <c r="E3674" s="22">
        <v>4657</v>
      </c>
      <c r="F3674" s="19"/>
      <c r="G3674" s="14">
        <f t="shared" si="70"/>
        <v>4657</v>
      </c>
      <c r="H3674" s="13"/>
    </row>
    <row r="3675" spans="1:8" hidden="1" x14ac:dyDescent="0.25">
      <c r="A3675" s="113">
        <v>45351</v>
      </c>
      <c r="B3675" s="21" t="s">
        <v>11897</v>
      </c>
      <c r="C3675" s="13" t="s">
        <v>8394</v>
      </c>
      <c r="D3675" s="766" t="s">
        <v>12674</v>
      </c>
      <c r="E3675" s="22">
        <v>25644</v>
      </c>
      <c r="F3675" s="19"/>
      <c r="G3675" s="14">
        <f t="shared" si="70"/>
        <v>25644</v>
      </c>
      <c r="H3675" s="13"/>
    </row>
    <row r="3676" spans="1:8" hidden="1" x14ac:dyDescent="0.25">
      <c r="A3676" s="113">
        <v>45351</v>
      </c>
      <c r="B3676" s="21" t="s">
        <v>12207</v>
      </c>
      <c r="C3676" s="13" t="s">
        <v>8394</v>
      </c>
      <c r="D3676" s="766" t="s">
        <v>12675</v>
      </c>
      <c r="E3676" s="22">
        <v>20455</v>
      </c>
      <c r="F3676" s="19"/>
      <c r="G3676" s="14">
        <f t="shared" si="70"/>
        <v>20455</v>
      </c>
      <c r="H3676" s="13"/>
    </row>
    <row r="3677" spans="1:8" hidden="1" x14ac:dyDescent="0.25">
      <c r="A3677" s="113">
        <v>45351</v>
      </c>
      <c r="B3677" s="21" t="s">
        <v>10909</v>
      </c>
      <c r="C3677" s="13" t="s">
        <v>166</v>
      </c>
      <c r="D3677" s="766" t="s">
        <v>12693</v>
      </c>
      <c r="E3677" s="22">
        <v>1460</v>
      </c>
      <c r="F3677" s="19"/>
      <c r="G3677" s="14">
        <f t="shared" si="70"/>
        <v>1460</v>
      </c>
      <c r="H3677" s="13"/>
    </row>
    <row r="3678" spans="1:8" hidden="1" x14ac:dyDescent="0.25">
      <c r="A3678" s="113">
        <v>45355</v>
      </c>
      <c r="B3678" s="21" t="s">
        <v>11897</v>
      </c>
      <c r="C3678" s="13" t="s">
        <v>7467</v>
      </c>
      <c r="D3678" s="766" t="s">
        <v>12679</v>
      </c>
      <c r="E3678" s="22">
        <v>30400</v>
      </c>
      <c r="F3678" s="19"/>
      <c r="G3678" s="14">
        <f t="shared" si="70"/>
        <v>30400</v>
      </c>
      <c r="H3678" s="13"/>
    </row>
    <row r="3679" spans="1:8" hidden="1" x14ac:dyDescent="0.25">
      <c r="A3679" s="113">
        <v>45357</v>
      </c>
      <c r="B3679" s="21" t="s">
        <v>10571</v>
      </c>
      <c r="C3679" s="13" t="s">
        <v>12390</v>
      </c>
      <c r="D3679" s="766" t="s">
        <v>12722</v>
      </c>
      <c r="E3679" s="22">
        <v>22000</v>
      </c>
      <c r="F3679" s="19"/>
      <c r="G3679" s="14">
        <f t="shared" si="70"/>
        <v>22000</v>
      </c>
      <c r="H3679" s="13"/>
    </row>
    <row r="3680" spans="1:8" hidden="1" x14ac:dyDescent="0.25">
      <c r="A3680" s="113">
        <v>45357</v>
      </c>
      <c r="B3680" s="21" t="s">
        <v>9832</v>
      </c>
      <c r="C3680" s="13" t="s">
        <v>164</v>
      </c>
      <c r="D3680" s="766"/>
      <c r="E3680" s="22"/>
      <c r="F3680" s="19">
        <v>2776</v>
      </c>
      <c r="G3680" s="14">
        <f t="shared" si="70"/>
        <v>-2776</v>
      </c>
      <c r="H3680" s="13" t="s">
        <v>4470</v>
      </c>
    </row>
    <row r="3681" spans="1:8" hidden="1" x14ac:dyDescent="0.25">
      <c r="A3681" s="113">
        <v>45358</v>
      </c>
      <c r="B3681" s="21" t="s">
        <v>10909</v>
      </c>
      <c r="C3681" s="13" t="s">
        <v>166</v>
      </c>
      <c r="D3681" s="766" t="s">
        <v>12694</v>
      </c>
      <c r="E3681" s="22">
        <v>34680</v>
      </c>
      <c r="F3681" s="19"/>
      <c r="G3681" s="14">
        <f t="shared" si="70"/>
        <v>34680</v>
      </c>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sheetData>
  <autoFilter ref="A1:XFC3681" xr:uid="{00000000-0009-0000-0000-000003000000}">
    <filterColumn colId="2">
      <filters>
        <filter val="Raees Brothers"/>
      </filters>
    </filterColumn>
  </autoFilter>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9:H3539"/>
    <mergeCell ref="H3512:H3513"/>
    <mergeCell ref="H3519:H3521"/>
    <mergeCell ref="H2894:H2897"/>
    <mergeCell ref="H2914:H2921"/>
    <mergeCell ref="H3029:H3031"/>
    <mergeCell ref="H2961:H2965"/>
    <mergeCell ref="H2768:H2769"/>
    <mergeCell ref="H2761:H2762"/>
    <mergeCell ref="H2875:H2879"/>
    <mergeCell ref="H2753:H2757"/>
    <mergeCell ref="H3656:H3659"/>
    <mergeCell ref="H3545:H3552"/>
    <mergeCell ref="H3393:H3394"/>
    <mergeCell ref="H3485:H3495"/>
    <mergeCell ref="H3328:H3329"/>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6" t="s">
        <v>11587</v>
      </c>
      <c r="B2" s="1246"/>
      <c r="C2" s="1246"/>
      <c r="D2" s="1246"/>
      <c r="E2" s="1246"/>
      <c r="F2" s="1246"/>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12304</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0" sqref="D10"/>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6" t="s">
        <v>0</v>
      </c>
      <c r="B3" s="1127" t="s">
        <v>47</v>
      </c>
      <c r="C3" s="924" t="s">
        <v>158</v>
      </c>
      <c r="D3" s="924" t="s">
        <v>5</v>
      </c>
    </row>
    <row r="4" spans="1:5" ht="15.75" thickBot="1" x14ac:dyDescent="0.3">
      <c r="B4"/>
      <c r="C4"/>
      <c r="D4"/>
    </row>
    <row r="5" spans="1:5" ht="21.75" thickBot="1" x14ac:dyDescent="0.4">
      <c r="A5" s="1128" t="s">
        <v>10193</v>
      </c>
      <c r="B5" s="1129" t="s">
        <v>1695</v>
      </c>
      <c r="C5" s="1130" t="s">
        <v>1802</v>
      </c>
      <c r="D5" s="1131" t="s">
        <v>46</v>
      </c>
      <c r="E5" s="1014" t="s">
        <v>10860</v>
      </c>
    </row>
    <row r="6" spans="1:5" ht="23.25" x14ac:dyDescent="0.35">
      <c r="A6" s="997" t="s">
        <v>7467</v>
      </c>
      <c r="B6" s="3">
        <v>29492426</v>
      </c>
      <c r="C6" s="3">
        <v>24325862</v>
      </c>
      <c r="D6" s="1132">
        <v>5166564</v>
      </c>
    </row>
    <row r="7" spans="1:5" ht="23.25" x14ac:dyDescent="0.35">
      <c r="A7" s="997" t="s">
        <v>8394</v>
      </c>
      <c r="B7" s="3">
        <v>29428102</v>
      </c>
      <c r="C7" s="3">
        <v>28025797</v>
      </c>
      <c r="D7" s="1132">
        <v>1402305</v>
      </c>
    </row>
    <row r="8" spans="1:5" ht="23.25" x14ac:dyDescent="0.35">
      <c r="A8" s="997" t="s">
        <v>4410</v>
      </c>
      <c r="B8" s="1045">
        <v>3200000</v>
      </c>
      <c r="C8" s="1045">
        <v>2000000</v>
      </c>
      <c r="D8" s="1133">
        <v>1200000</v>
      </c>
    </row>
    <row r="9" spans="1:5" ht="23.25" x14ac:dyDescent="0.35">
      <c r="A9" s="997" t="s">
        <v>10484</v>
      </c>
      <c r="B9" s="3">
        <v>3224000</v>
      </c>
      <c r="C9" s="3">
        <v>2200000</v>
      </c>
      <c r="D9" s="1133">
        <v>1024000</v>
      </c>
    </row>
    <row r="10" spans="1:5" ht="23.25" x14ac:dyDescent="0.35">
      <c r="A10" s="997" t="s">
        <v>180</v>
      </c>
      <c r="B10" s="1045">
        <v>27714467</v>
      </c>
      <c r="C10" s="1045">
        <v>26719911</v>
      </c>
      <c r="D10" s="1133">
        <v>994556</v>
      </c>
    </row>
    <row r="11" spans="1:5" ht="23.25" x14ac:dyDescent="0.35">
      <c r="A11" s="997" t="s">
        <v>5187</v>
      </c>
      <c r="B11" s="3">
        <v>5931440.5</v>
      </c>
      <c r="C11" s="3">
        <v>5182962</v>
      </c>
      <c r="D11" s="1133">
        <v>748478.5</v>
      </c>
    </row>
    <row r="12" spans="1:5" ht="23.25" x14ac:dyDescent="0.35">
      <c r="A12" s="997" t="s">
        <v>7954</v>
      </c>
      <c r="B12" s="3">
        <v>4770000</v>
      </c>
      <c r="C12" s="3">
        <v>4170000</v>
      </c>
      <c r="D12" s="1133">
        <v>600000</v>
      </c>
    </row>
    <row r="13" spans="1:5" ht="23.25" x14ac:dyDescent="0.35">
      <c r="A13" s="997" t="s">
        <v>4725</v>
      </c>
      <c r="B13" s="3">
        <v>1680000</v>
      </c>
      <c r="C13" s="3">
        <v>1150000</v>
      </c>
      <c r="D13" s="1133">
        <v>530000</v>
      </c>
    </row>
    <row r="14" spans="1:5" s="4" customFormat="1" ht="23.25" x14ac:dyDescent="0.35">
      <c r="A14" s="997" t="s">
        <v>6847</v>
      </c>
      <c r="B14" s="3">
        <v>903164</v>
      </c>
      <c r="C14" s="3">
        <v>500000</v>
      </c>
      <c r="D14" s="1133">
        <v>403164</v>
      </c>
    </row>
    <row r="15" spans="1:5" ht="23.25" x14ac:dyDescent="0.35">
      <c r="A15" s="997" t="s">
        <v>12038</v>
      </c>
      <c r="B15" s="3">
        <v>1894000</v>
      </c>
      <c r="C15" s="3">
        <v>1500000</v>
      </c>
      <c r="D15" s="1133">
        <v>394000</v>
      </c>
    </row>
    <row r="16" spans="1:5" s="4" customFormat="1" ht="23.25" x14ac:dyDescent="0.35">
      <c r="A16" s="997" t="s">
        <v>5681</v>
      </c>
      <c r="B16" s="1045">
        <v>5519832</v>
      </c>
      <c r="C16" s="1045">
        <v>5161680</v>
      </c>
      <c r="D16" s="1133">
        <v>358152</v>
      </c>
    </row>
    <row r="17" spans="1:5" ht="23.25" x14ac:dyDescent="0.35">
      <c r="A17" s="997" t="s">
        <v>169</v>
      </c>
      <c r="B17" s="1045">
        <v>7676718</v>
      </c>
      <c r="C17" s="1045">
        <v>7368204</v>
      </c>
      <c r="D17" s="1133">
        <v>308514</v>
      </c>
    </row>
    <row r="18" spans="1:5" ht="23.25" x14ac:dyDescent="0.35">
      <c r="A18" s="997" t="s">
        <v>164</v>
      </c>
      <c r="B18" s="1045">
        <v>5810291</v>
      </c>
      <c r="C18" s="1045">
        <v>5533047</v>
      </c>
      <c r="D18" s="1133">
        <v>277244</v>
      </c>
      <c r="E18" s="4"/>
    </row>
    <row r="19" spans="1:5" ht="23.25" x14ac:dyDescent="0.35">
      <c r="A19" s="997" t="s">
        <v>12498</v>
      </c>
      <c r="B19" s="3">
        <v>3421062</v>
      </c>
      <c r="C19" s="3">
        <v>3220000</v>
      </c>
      <c r="D19" s="1133">
        <v>201062</v>
      </c>
    </row>
    <row r="20" spans="1:5" ht="23.25" x14ac:dyDescent="0.35">
      <c r="A20" s="997" t="s">
        <v>2196</v>
      </c>
      <c r="B20" s="1045">
        <v>910728</v>
      </c>
      <c r="C20" s="1045">
        <v>769328</v>
      </c>
      <c r="D20" s="1133">
        <v>141400</v>
      </c>
    </row>
    <row r="21" spans="1:5" ht="23.25" x14ac:dyDescent="0.35">
      <c r="A21" s="997" t="s">
        <v>168</v>
      </c>
      <c r="B21" s="1045">
        <v>17608460</v>
      </c>
      <c r="C21" s="1045">
        <v>17503188</v>
      </c>
      <c r="D21" s="1132">
        <v>105272</v>
      </c>
    </row>
    <row r="22" spans="1:5" s="4" customFormat="1" ht="23.25" x14ac:dyDescent="0.35">
      <c r="A22" s="997" t="s">
        <v>166</v>
      </c>
      <c r="B22" s="1045">
        <v>21042924</v>
      </c>
      <c r="C22" s="1045">
        <v>21008626</v>
      </c>
      <c r="D22" s="1132">
        <v>34298</v>
      </c>
    </row>
    <row r="23" spans="1:5" ht="23.25" x14ac:dyDescent="0.35">
      <c r="A23" s="997" t="s">
        <v>1803</v>
      </c>
      <c r="B23" s="1045">
        <v>15297184</v>
      </c>
      <c r="C23" s="1045">
        <v>15268691</v>
      </c>
      <c r="D23" s="1132">
        <v>28493</v>
      </c>
    </row>
    <row r="24" spans="1:5" s="4" customFormat="1" ht="23.25" x14ac:dyDescent="0.35">
      <c r="A24" s="997" t="s">
        <v>2386</v>
      </c>
      <c r="B24" s="1045">
        <v>18551</v>
      </c>
      <c r="C24" s="1045"/>
      <c r="D24" s="1133">
        <v>18551</v>
      </c>
    </row>
    <row r="25" spans="1:5" ht="23.25" x14ac:dyDescent="0.35">
      <c r="A25" s="997" t="s">
        <v>75</v>
      </c>
      <c r="B25" s="1045">
        <v>17519</v>
      </c>
      <c r="C25" s="1045"/>
      <c r="D25" s="1133">
        <v>17519</v>
      </c>
    </row>
    <row r="26" spans="1:5" s="4" customFormat="1" ht="23.25" x14ac:dyDescent="0.35">
      <c r="A26" s="997" t="s">
        <v>11329</v>
      </c>
      <c r="B26" s="3">
        <v>1061510</v>
      </c>
      <c r="C26" s="3">
        <v>1061510</v>
      </c>
      <c r="D26" s="1132">
        <v>0</v>
      </c>
    </row>
    <row r="27" spans="1:5" ht="23.25" x14ac:dyDescent="0.35">
      <c r="A27" s="997" t="s">
        <v>6767</v>
      </c>
      <c r="B27" s="1045">
        <v>137550</v>
      </c>
      <c r="C27" s="1045">
        <v>137550</v>
      </c>
      <c r="D27" s="1133">
        <v>0</v>
      </c>
    </row>
    <row r="28" spans="1:5" ht="23.25" x14ac:dyDescent="0.35">
      <c r="A28" s="997" t="s">
        <v>162</v>
      </c>
      <c r="B28" s="1045">
        <v>1123152</v>
      </c>
      <c r="C28" s="1045">
        <v>1123152</v>
      </c>
      <c r="D28" s="1133">
        <v>0</v>
      </c>
    </row>
    <row r="29" spans="1:5" s="4" customFormat="1" ht="23.25" x14ac:dyDescent="0.35">
      <c r="A29" s="997" t="s">
        <v>12284</v>
      </c>
      <c r="B29" s="3">
        <v>1600298</v>
      </c>
      <c r="C29" s="3">
        <v>1600298</v>
      </c>
      <c r="D29" s="1133">
        <v>0</v>
      </c>
    </row>
    <row r="30" spans="1:5" ht="23.25" x14ac:dyDescent="0.35">
      <c r="A30" s="997" t="s">
        <v>8900</v>
      </c>
      <c r="B30" s="3">
        <v>612552</v>
      </c>
      <c r="C30" s="3">
        <v>612552</v>
      </c>
      <c r="D30" s="1133">
        <v>0</v>
      </c>
    </row>
    <row r="31" spans="1:5" s="4" customFormat="1" ht="23.25" x14ac:dyDescent="0.35">
      <c r="A31" s="997" t="s">
        <v>8091</v>
      </c>
      <c r="B31" s="3">
        <v>11250000</v>
      </c>
      <c r="C31" s="3">
        <v>11250000</v>
      </c>
      <c r="D31" s="1133">
        <v>0</v>
      </c>
    </row>
    <row r="32" spans="1:5" ht="23.25" x14ac:dyDescent="0.35">
      <c r="A32" s="997" t="s">
        <v>9080</v>
      </c>
      <c r="B32" s="3">
        <v>885000</v>
      </c>
      <c r="C32" s="3">
        <v>885000</v>
      </c>
      <c r="D32" s="1132">
        <v>0</v>
      </c>
    </row>
    <row r="33" spans="1:4" s="4" customFormat="1" ht="23.25" x14ac:dyDescent="0.35">
      <c r="A33" s="997" t="s">
        <v>11324</v>
      </c>
      <c r="B33" s="3">
        <v>4226000</v>
      </c>
      <c r="C33" s="3">
        <v>4226000</v>
      </c>
      <c r="D33" s="1132">
        <v>0</v>
      </c>
    </row>
    <row r="34" spans="1:4" ht="23.25" x14ac:dyDescent="0.35">
      <c r="A34" s="997" t="s">
        <v>1815</v>
      </c>
      <c r="B34" s="1045">
        <v>11639548</v>
      </c>
      <c r="C34" s="1045">
        <v>11639548</v>
      </c>
      <c r="D34" s="1133">
        <v>0</v>
      </c>
    </row>
    <row r="35" spans="1:4" ht="23.25" x14ac:dyDescent="0.35">
      <c r="A35" s="997" t="s">
        <v>8456</v>
      </c>
      <c r="B35" s="3">
        <v>1063000</v>
      </c>
      <c r="C35" s="3">
        <v>1063000</v>
      </c>
      <c r="D35" s="1132">
        <v>0</v>
      </c>
    </row>
    <row r="36" spans="1:4" s="4" customFormat="1" ht="23.25" x14ac:dyDescent="0.35">
      <c r="A36" s="997" t="s">
        <v>3011</v>
      </c>
      <c r="B36" s="1045">
        <v>3121578</v>
      </c>
      <c r="C36" s="1045">
        <v>3121578</v>
      </c>
      <c r="D36" s="1133">
        <v>0</v>
      </c>
    </row>
    <row r="37" spans="1:4" ht="23.25" x14ac:dyDescent="0.35">
      <c r="A37" s="997" t="s">
        <v>8708</v>
      </c>
      <c r="B37" s="3">
        <v>300000</v>
      </c>
      <c r="C37" s="3">
        <v>300000</v>
      </c>
      <c r="D37" s="1132">
        <v>0</v>
      </c>
    </row>
    <row r="38" spans="1:4" ht="23.25" x14ac:dyDescent="0.35">
      <c r="A38" s="997" t="s">
        <v>438</v>
      </c>
      <c r="B38" s="1045">
        <v>2798262</v>
      </c>
      <c r="C38" s="1045">
        <v>2798262</v>
      </c>
      <c r="D38" s="1133">
        <v>0</v>
      </c>
    </row>
    <row r="39" spans="1:4" ht="23.25" x14ac:dyDescent="0.35">
      <c r="A39" s="997" t="s">
        <v>161</v>
      </c>
      <c r="B39" s="1045">
        <v>5104663</v>
      </c>
      <c r="C39" s="1045">
        <v>5122182</v>
      </c>
      <c r="D39" s="1133">
        <v>-17519</v>
      </c>
    </row>
    <row r="40" spans="1:4" s="4" customFormat="1" ht="24" thickBot="1" x14ac:dyDescent="0.4">
      <c r="A40" s="997" t="s">
        <v>7242</v>
      </c>
      <c r="B40" s="3">
        <v>11910372</v>
      </c>
      <c r="C40" s="3">
        <v>13133587</v>
      </c>
      <c r="D40" s="1133">
        <v>-1223215</v>
      </c>
    </row>
    <row r="41" spans="1:4" ht="19.5" thickBot="1" x14ac:dyDescent="0.35">
      <c r="A41" s="1134" t="s">
        <v>45</v>
      </c>
      <c r="B41" s="1135">
        <v>242394353.5</v>
      </c>
      <c r="C41" s="1136">
        <v>229681515</v>
      </c>
      <c r="D41" s="1137">
        <v>12712838.5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105272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105272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767272</v>
      </c>
      <c r="K78" s="3"/>
    </row>
    <row r="79" spans="1:11" x14ac:dyDescent="0.25">
      <c r="B79"/>
      <c r="C79"/>
      <c r="D79"/>
    </row>
    <row r="80" spans="1:11" x14ac:dyDescent="0.25">
      <c r="B80"/>
      <c r="C80"/>
      <c r="D80"/>
      <c r="I80" s="3">
        <f ca="1">I78-155000</f>
        <v>612272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40"/>
      <c r="I4" s="1140"/>
      <c r="J4" s="1140"/>
    </row>
    <row r="5" spans="1:10" ht="24" thickBot="1" x14ac:dyDescent="0.35">
      <c r="A5" s="287" t="s">
        <v>4137</v>
      </c>
      <c r="B5" s="288" t="s">
        <v>4134</v>
      </c>
      <c r="C5" s="288" t="s">
        <v>4135</v>
      </c>
      <c r="D5" s="288" t="s">
        <v>4136</v>
      </c>
      <c r="E5" s="1014" t="s">
        <v>10860</v>
      </c>
      <c r="H5" s="1140"/>
      <c r="I5" s="1140"/>
      <c r="J5" s="1140"/>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2057400</v>
      </c>
      <c r="C20" s="290"/>
      <c r="D20" s="290">
        <v>-2057400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1645000</v>
      </c>
      <c r="C23" s="290"/>
      <c r="D23" s="290">
        <v>-1645000</v>
      </c>
    </row>
    <row r="24" spans="1:4" x14ac:dyDescent="0.3">
      <c r="A24" s="330" t="s">
        <v>11386</v>
      </c>
      <c r="B24" s="290">
        <v>1540000</v>
      </c>
      <c r="C24" s="290"/>
      <c r="D24" s="290">
        <v>-1540000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690000</v>
      </c>
      <c r="C28" s="290"/>
      <c r="D28" s="290">
        <v>-690000</v>
      </c>
    </row>
    <row r="29" spans="1:4" x14ac:dyDescent="0.3">
      <c r="A29" s="330" t="s">
        <v>3428</v>
      </c>
      <c r="B29" s="290">
        <v>5419800</v>
      </c>
      <c r="C29" s="290"/>
      <c r="D29" s="290">
        <v>-5419800</v>
      </c>
    </row>
    <row r="30" spans="1:4" x14ac:dyDescent="0.3">
      <c r="A30" s="289" t="s">
        <v>45</v>
      </c>
      <c r="B30" s="290">
        <v>38358020</v>
      </c>
      <c r="C30" s="290"/>
      <c r="D30" s="290">
        <v>-38358020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38" t="s">
        <v>1695</v>
      </c>
      <c r="C5" s="1005" t="s">
        <v>1802</v>
      </c>
      <c r="D5" s="1006" t="s">
        <v>46</v>
      </c>
      <c r="E5" s="1014" t="s">
        <v>10860</v>
      </c>
    </row>
    <row r="6" spans="1:6" x14ac:dyDescent="0.35">
      <c r="A6" s="997" t="s">
        <v>11897</v>
      </c>
      <c r="B6" s="1139">
        <v>23524601</v>
      </c>
      <c r="C6" s="1139">
        <v>17626558</v>
      </c>
      <c r="D6" s="1007">
        <v>5898043</v>
      </c>
    </row>
    <row r="7" spans="1:6" x14ac:dyDescent="0.35">
      <c r="A7" s="997" t="s">
        <v>11089</v>
      </c>
      <c r="B7" s="1139">
        <v>13709944</v>
      </c>
      <c r="C7" s="1139">
        <v>11475001</v>
      </c>
      <c r="D7" s="1007">
        <v>2234943</v>
      </c>
    </row>
    <row r="8" spans="1:6" x14ac:dyDescent="0.35">
      <c r="A8" s="997" t="s">
        <v>12207</v>
      </c>
      <c r="B8" s="1139">
        <v>2393077</v>
      </c>
      <c r="C8" s="1139">
        <v>803552</v>
      </c>
      <c r="D8" s="1007">
        <v>1589525</v>
      </c>
      <c r="F8" s="98"/>
    </row>
    <row r="9" spans="1:6" x14ac:dyDescent="0.35">
      <c r="A9" s="997" t="s">
        <v>10909</v>
      </c>
      <c r="B9" s="1139">
        <v>9891854.5</v>
      </c>
      <c r="C9" s="1139">
        <v>8624924</v>
      </c>
      <c r="D9" s="1007">
        <v>1266930.5</v>
      </c>
    </row>
    <row r="10" spans="1:6" x14ac:dyDescent="0.35">
      <c r="A10" s="997" t="s">
        <v>10296</v>
      </c>
      <c r="B10" s="1139">
        <v>1585166</v>
      </c>
      <c r="C10" s="1139">
        <v>1138818</v>
      </c>
      <c r="D10" s="1007">
        <v>446348</v>
      </c>
    </row>
    <row r="11" spans="1:6" x14ac:dyDescent="0.35">
      <c r="A11" s="997" t="s">
        <v>12504</v>
      </c>
      <c r="B11" s="1139">
        <v>340632</v>
      </c>
      <c r="C11" s="1139"/>
      <c r="D11" s="1007">
        <v>340632</v>
      </c>
    </row>
    <row r="12" spans="1:6" x14ac:dyDescent="0.35">
      <c r="A12" s="1114" t="s">
        <v>7467</v>
      </c>
      <c r="B12" s="1139">
        <v>226421</v>
      </c>
      <c r="C12" s="1139"/>
      <c r="D12" s="1007">
        <v>226421</v>
      </c>
    </row>
    <row r="13" spans="1:6" x14ac:dyDescent="0.35">
      <c r="A13" s="1114" t="s">
        <v>164</v>
      </c>
      <c r="B13" s="1139">
        <v>75279</v>
      </c>
      <c r="C13" s="1139"/>
      <c r="D13" s="1007">
        <v>75279</v>
      </c>
    </row>
    <row r="14" spans="1:6" x14ac:dyDescent="0.35">
      <c r="A14" s="1114" t="s">
        <v>8394</v>
      </c>
      <c r="B14" s="1139">
        <v>38932</v>
      </c>
      <c r="C14" s="1139"/>
      <c r="D14" s="1007">
        <v>38932</v>
      </c>
    </row>
    <row r="15" spans="1:6" x14ac:dyDescent="0.35">
      <c r="A15" s="997" t="s">
        <v>10576</v>
      </c>
      <c r="B15" s="1139">
        <v>21004486</v>
      </c>
      <c r="C15" s="1139">
        <v>20664231</v>
      </c>
      <c r="D15" s="1007">
        <v>340255</v>
      </c>
    </row>
    <row r="16" spans="1:6" x14ac:dyDescent="0.35">
      <c r="A16" s="997" t="s">
        <v>10232</v>
      </c>
      <c r="B16" s="1139">
        <v>12575807</v>
      </c>
      <c r="C16" s="1139">
        <v>12279121</v>
      </c>
      <c r="D16" s="1007">
        <v>296686</v>
      </c>
    </row>
    <row r="17" spans="1:4" x14ac:dyDescent="0.35">
      <c r="A17" s="997" t="s">
        <v>10571</v>
      </c>
      <c r="B17" s="1139">
        <v>2008367</v>
      </c>
      <c r="C17" s="1139">
        <v>1719382</v>
      </c>
      <c r="D17" s="1007">
        <v>288985</v>
      </c>
    </row>
    <row r="18" spans="1:4" x14ac:dyDescent="0.35">
      <c r="A18" s="997" t="s">
        <v>8657</v>
      </c>
      <c r="B18" s="1139">
        <v>11292323</v>
      </c>
      <c r="C18" s="1139">
        <v>11034775</v>
      </c>
      <c r="D18" s="1007">
        <v>257548</v>
      </c>
    </row>
    <row r="19" spans="1:4" x14ac:dyDescent="0.35">
      <c r="A19" s="997" t="s">
        <v>8868</v>
      </c>
      <c r="B19" s="1139">
        <v>1899307</v>
      </c>
      <c r="C19" s="1139">
        <v>1669531</v>
      </c>
      <c r="D19" s="1007">
        <v>229776</v>
      </c>
    </row>
    <row r="20" spans="1:4" x14ac:dyDescent="0.35">
      <c r="A20" s="997" t="s">
        <v>11446</v>
      </c>
      <c r="B20" s="1139">
        <v>1121427</v>
      </c>
      <c r="C20" s="1139">
        <v>933127</v>
      </c>
      <c r="D20" s="1007">
        <v>188300</v>
      </c>
    </row>
    <row r="21" spans="1:4" x14ac:dyDescent="0.35">
      <c r="A21" s="997" t="s">
        <v>9661</v>
      </c>
      <c r="B21" s="1139">
        <v>2984053</v>
      </c>
      <c r="C21" s="1139">
        <v>2803173</v>
      </c>
      <c r="D21" s="1007">
        <v>180880</v>
      </c>
    </row>
    <row r="22" spans="1:4" x14ac:dyDescent="0.35">
      <c r="A22" s="997" t="s">
        <v>9356</v>
      </c>
      <c r="B22" s="1139">
        <v>4428561</v>
      </c>
      <c r="C22" s="1139">
        <v>4261002</v>
      </c>
      <c r="D22" s="1007">
        <v>167559</v>
      </c>
    </row>
    <row r="23" spans="1:4" x14ac:dyDescent="0.35">
      <c r="A23" s="997" t="s">
        <v>4721</v>
      </c>
      <c r="B23" s="1139">
        <v>644100</v>
      </c>
      <c r="C23" s="1139">
        <v>481480</v>
      </c>
      <c r="D23" s="1007">
        <v>162620</v>
      </c>
    </row>
    <row r="24" spans="1:4" x14ac:dyDescent="0.35">
      <c r="A24" s="997" t="s">
        <v>1400</v>
      </c>
      <c r="B24" s="1139">
        <v>26199453</v>
      </c>
      <c r="C24" s="1139">
        <v>26039908</v>
      </c>
      <c r="D24" s="1007">
        <v>159545</v>
      </c>
    </row>
    <row r="25" spans="1:4" x14ac:dyDescent="0.35">
      <c r="A25" s="997" t="s">
        <v>11617</v>
      </c>
      <c r="B25" s="1139">
        <v>1892082</v>
      </c>
      <c r="C25" s="1139">
        <v>1756043</v>
      </c>
      <c r="D25" s="1007">
        <v>136039</v>
      </c>
    </row>
    <row r="26" spans="1:4" x14ac:dyDescent="0.35">
      <c r="A26" s="997" t="s">
        <v>9769</v>
      </c>
      <c r="B26" s="1139">
        <v>6398047</v>
      </c>
      <c r="C26" s="1139">
        <v>6284400</v>
      </c>
      <c r="D26" s="1007">
        <v>113647</v>
      </c>
    </row>
    <row r="27" spans="1:4" x14ac:dyDescent="0.35">
      <c r="A27" s="997" t="s">
        <v>8559</v>
      </c>
      <c r="B27" s="1139">
        <v>2395293</v>
      </c>
      <c r="C27" s="1139">
        <v>2283299</v>
      </c>
      <c r="D27" s="1007">
        <v>111994</v>
      </c>
    </row>
    <row r="28" spans="1:4" x14ac:dyDescent="0.35">
      <c r="A28" s="997" t="s">
        <v>12289</v>
      </c>
      <c r="B28" s="1139">
        <v>1278570</v>
      </c>
      <c r="C28" s="1139">
        <v>1172797</v>
      </c>
      <c r="D28" s="1007">
        <v>105773</v>
      </c>
    </row>
    <row r="29" spans="1:4" x14ac:dyDescent="0.35">
      <c r="A29" s="997" t="s">
        <v>8876</v>
      </c>
      <c r="B29" s="1139">
        <v>2891040</v>
      </c>
      <c r="C29" s="1139">
        <v>2799926</v>
      </c>
      <c r="D29" s="1007">
        <v>91114</v>
      </c>
    </row>
    <row r="30" spans="1:4" x14ac:dyDescent="0.35">
      <c r="A30" s="997" t="s">
        <v>6408</v>
      </c>
      <c r="B30" s="1139">
        <v>959942</v>
      </c>
      <c r="C30" s="1139">
        <v>879099</v>
      </c>
      <c r="D30" s="1007">
        <v>80843</v>
      </c>
    </row>
    <row r="31" spans="1:4" x14ac:dyDescent="0.35">
      <c r="A31" s="997" t="s">
        <v>11511</v>
      </c>
      <c r="B31" s="1139">
        <v>132545</v>
      </c>
      <c r="C31" s="1139">
        <v>73043</v>
      </c>
      <c r="D31" s="1007">
        <v>59502</v>
      </c>
    </row>
    <row r="32" spans="1:4" x14ac:dyDescent="0.35">
      <c r="A32" s="997" t="s">
        <v>12639</v>
      </c>
      <c r="B32" s="1139">
        <v>45459</v>
      </c>
      <c r="C32" s="1139"/>
      <c r="D32" s="1007">
        <v>45459</v>
      </c>
    </row>
    <row r="33" spans="1:4" x14ac:dyDescent="0.35">
      <c r="A33" s="1114" t="s">
        <v>7467</v>
      </c>
      <c r="B33" s="1139">
        <v>45459</v>
      </c>
      <c r="C33" s="1139"/>
      <c r="D33" s="1007">
        <v>45459</v>
      </c>
    </row>
    <row r="34" spans="1:4" hidden="1" x14ac:dyDescent="0.35">
      <c r="A34" s="997" t="s">
        <v>12247</v>
      </c>
      <c r="B34" s="1139">
        <v>110000</v>
      </c>
      <c r="C34" s="1139">
        <v>82500</v>
      </c>
      <c r="D34" s="1007">
        <v>27500</v>
      </c>
    </row>
    <row r="35" spans="1:4" hidden="1" x14ac:dyDescent="0.35">
      <c r="A35" s="997" t="s">
        <v>11</v>
      </c>
      <c r="B35" s="1139">
        <v>183038</v>
      </c>
      <c r="C35" s="1139">
        <v>164487</v>
      </c>
      <c r="D35" s="1007">
        <v>18551</v>
      </c>
    </row>
    <row r="36" spans="1:4" hidden="1" x14ac:dyDescent="0.35">
      <c r="A36" s="997" t="s">
        <v>8339</v>
      </c>
      <c r="B36" s="1139">
        <v>6661900</v>
      </c>
      <c r="C36" s="1139">
        <v>6645860</v>
      </c>
      <c r="D36" s="1007">
        <v>16040</v>
      </c>
    </row>
    <row r="37" spans="1:4" hidden="1" x14ac:dyDescent="0.35">
      <c r="A37" s="997" t="s">
        <v>9967</v>
      </c>
      <c r="B37" s="1139">
        <v>385571</v>
      </c>
      <c r="C37" s="1139">
        <v>370221</v>
      </c>
      <c r="D37" s="1007">
        <v>15350</v>
      </c>
    </row>
    <row r="38" spans="1:4" hidden="1" x14ac:dyDescent="0.35">
      <c r="A38" s="997" t="s">
        <v>10911</v>
      </c>
      <c r="B38" s="1139">
        <v>79935</v>
      </c>
      <c r="C38" s="1139">
        <v>64935</v>
      </c>
      <c r="D38" s="1007">
        <v>15000</v>
      </c>
    </row>
    <row r="39" spans="1:4" hidden="1" x14ac:dyDescent="0.35">
      <c r="A39" s="997" t="s">
        <v>11716</v>
      </c>
      <c r="B39" s="1139">
        <v>62941</v>
      </c>
      <c r="C39" s="1139">
        <v>56173</v>
      </c>
      <c r="D39" s="1007">
        <v>6768</v>
      </c>
    </row>
    <row r="40" spans="1:4" hidden="1" x14ac:dyDescent="0.35">
      <c r="A40" s="997" t="s">
        <v>10471</v>
      </c>
      <c r="B40" s="1139">
        <v>1683705</v>
      </c>
      <c r="C40" s="1139">
        <v>1679205</v>
      </c>
      <c r="D40" s="1007">
        <v>4500</v>
      </c>
    </row>
    <row r="41" spans="1:4" hidden="1" x14ac:dyDescent="0.35">
      <c r="A41" s="997" t="s">
        <v>6508</v>
      </c>
      <c r="B41" s="1139">
        <v>798186</v>
      </c>
      <c r="C41" s="1139">
        <v>793941</v>
      </c>
      <c r="D41" s="1007">
        <v>4245</v>
      </c>
    </row>
    <row r="42" spans="1:4" hidden="1" x14ac:dyDescent="0.35">
      <c r="A42" s="997" t="s">
        <v>1203</v>
      </c>
      <c r="B42" s="1139">
        <v>59350</v>
      </c>
      <c r="C42" s="1139">
        <v>59350</v>
      </c>
      <c r="D42" s="1007">
        <v>0</v>
      </c>
    </row>
    <row r="43" spans="1:4" hidden="1" x14ac:dyDescent="0.35">
      <c r="A43" s="997" t="s">
        <v>7732</v>
      </c>
      <c r="B43" s="1139">
        <v>221361</v>
      </c>
      <c r="C43" s="1139">
        <v>221361</v>
      </c>
      <c r="D43" s="1007">
        <v>0</v>
      </c>
    </row>
    <row r="44" spans="1:4" hidden="1" x14ac:dyDescent="0.35">
      <c r="A44" s="997" t="s">
        <v>160</v>
      </c>
      <c r="B44" s="1139">
        <v>7375</v>
      </c>
      <c r="C44" s="1139">
        <v>7375</v>
      </c>
      <c r="D44" s="1007">
        <v>0</v>
      </c>
    </row>
    <row r="45" spans="1:4" hidden="1" x14ac:dyDescent="0.35">
      <c r="A45" s="997" t="s">
        <v>1493</v>
      </c>
      <c r="B45" s="1139">
        <v>188750</v>
      </c>
      <c r="C45" s="1139">
        <v>188750</v>
      </c>
      <c r="D45" s="1007">
        <v>0</v>
      </c>
    </row>
    <row r="46" spans="1:4" hidden="1" x14ac:dyDescent="0.35">
      <c r="A46" s="997" t="s">
        <v>82</v>
      </c>
      <c r="B46" s="1139">
        <v>732794</v>
      </c>
      <c r="C46" s="1139">
        <v>732794</v>
      </c>
      <c r="D46" s="1007">
        <v>0</v>
      </c>
    </row>
    <row r="47" spans="1:4" hidden="1" x14ac:dyDescent="0.35">
      <c r="A47" s="997" t="s">
        <v>33</v>
      </c>
      <c r="B47" s="1139">
        <v>569111</v>
      </c>
      <c r="C47" s="1139">
        <v>569111</v>
      </c>
      <c r="D47" s="1007">
        <v>0</v>
      </c>
    </row>
    <row r="48" spans="1:4" hidden="1" x14ac:dyDescent="0.35">
      <c r="A48" s="997" t="s">
        <v>7807</v>
      </c>
      <c r="B48" s="1139">
        <v>1072490</v>
      </c>
      <c r="C48" s="1139">
        <v>1072490</v>
      </c>
      <c r="D48" s="1007">
        <v>0</v>
      </c>
    </row>
    <row r="49" spans="1:4" hidden="1" x14ac:dyDescent="0.35">
      <c r="A49" s="997" t="s">
        <v>1807</v>
      </c>
      <c r="B49" s="1139">
        <v>4800</v>
      </c>
      <c r="C49" s="1139">
        <v>4800</v>
      </c>
      <c r="D49" s="1007">
        <v>0</v>
      </c>
    </row>
    <row r="50" spans="1:4" hidden="1" x14ac:dyDescent="0.35">
      <c r="A50" s="997" t="s">
        <v>7555</v>
      </c>
      <c r="B50" s="1139">
        <v>1012779</v>
      </c>
      <c r="C50" s="1139">
        <v>1012779</v>
      </c>
      <c r="D50" s="1007">
        <v>0</v>
      </c>
    </row>
    <row r="51" spans="1:4" hidden="1" x14ac:dyDescent="0.35">
      <c r="A51" s="997" t="s">
        <v>1691</v>
      </c>
      <c r="B51" s="1139">
        <v>13508</v>
      </c>
      <c r="C51" s="1139">
        <v>13508</v>
      </c>
      <c r="D51" s="1007">
        <v>0</v>
      </c>
    </row>
    <row r="52" spans="1:4" hidden="1" x14ac:dyDescent="0.35">
      <c r="A52" s="997" t="s">
        <v>3945</v>
      </c>
      <c r="B52" s="1139">
        <v>5200</v>
      </c>
      <c r="C52" s="1139">
        <v>5200</v>
      </c>
      <c r="D52" s="1007">
        <v>0</v>
      </c>
    </row>
    <row r="53" spans="1:4" hidden="1" x14ac:dyDescent="0.35">
      <c r="A53" s="997" t="s">
        <v>2023</v>
      </c>
      <c r="B53" s="1139">
        <v>290962</v>
      </c>
      <c r="C53" s="1139">
        <v>290962</v>
      </c>
      <c r="D53" s="1007">
        <v>0</v>
      </c>
    </row>
    <row r="54" spans="1:4" hidden="1" x14ac:dyDescent="0.35">
      <c r="A54" s="997" t="s">
        <v>2089</v>
      </c>
      <c r="B54" s="1139">
        <v>64441</v>
      </c>
      <c r="C54" s="1139">
        <v>64441</v>
      </c>
      <c r="D54" s="1007">
        <v>0</v>
      </c>
    </row>
    <row r="55" spans="1:4" hidden="1" x14ac:dyDescent="0.35">
      <c r="A55" s="997" t="s">
        <v>32</v>
      </c>
      <c r="B55" s="1139">
        <v>327433</v>
      </c>
      <c r="C55" s="1139">
        <v>327433</v>
      </c>
      <c r="D55" s="1007">
        <v>0</v>
      </c>
    </row>
    <row r="56" spans="1:4" hidden="1" x14ac:dyDescent="0.35">
      <c r="A56" s="997" t="s">
        <v>10151</v>
      </c>
      <c r="B56" s="1139">
        <v>2384019</v>
      </c>
      <c r="C56" s="1139">
        <v>2384019</v>
      </c>
      <c r="D56" s="1007">
        <v>0</v>
      </c>
    </row>
    <row r="57" spans="1:4" hidden="1" x14ac:dyDescent="0.35">
      <c r="A57" s="997" t="s">
        <v>2043</v>
      </c>
      <c r="B57" s="1139">
        <v>91259</v>
      </c>
      <c r="C57" s="1139">
        <v>91259</v>
      </c>
      <c r="D57" s="1007">
        <v>0</v>
      </c>
    </row>
    <row r="58" spans="1:4" hidden="1" x14ac:dyDescent="0.35">
      <c r="A58" s="997" t="s">
        <v>10379</v>
      </c>
      <c r="B58" s="1139">
        <v>1329980</v>
      </c>
      <c r="C58" s="1139">
        <v>1329980</v>
      </c>
      <c r="D58" s="1007">
        <v>0</v>
      </c>
    </row>
    <row r="59" spans="1:4" hidden="1" x14ac:dyDescent="0.35">
      <c r="A59" s="997" t="s">
        <v>2263</v>
      </c>
      <c r="B59" s="1139">
        <v>81323</v>
      </c>
      <c r="C59" s="1139">
        <v>81323</v>
      </c>
      <c r="D59" s="1007">
        <v>0</v>
      </c>
    </row>
    <row r="60" spans="1:4" hidden="1" x14ac:dyDescent="0.35">
      <c r="A60" s="997" t="s">
        <v>37</v>
      </c>
      <c r="B60" s="1139">
        <v>74360</v>
      </c>
      <c r="C60" s="1139">
        <v>74360</v>
      </c>
      <c r="D60" s="1007">
        <v>0</v>
      </c>
    </row>
    <row r="61" spans="1:4" hidden="1" x14ac:dyDescent="0.35">
      <c r="A61" s="997" t="s">
        <v>2404</v>
      </c>
      <c r="B61" s="1139">
        <v>907</v>
      </c>
      <c r="C61" s="1139">
        <v>907</v>
      </c>
      <c r="D61" s="1007">
        <v>0</v>
      </c>
    </row>
    <row r="62" spans="1:4" hidden="1" x14ac:dyDescent="0.35">
      <c r="A62" s="997" t="s">
        <v>7126</v>
      </c>
      <c r="B62" s="1139"/>
      <c r="C62" s="1139"/>
      <c r="D62" s="1007">
        <v>0</v>
      </c>
    </row>
    <row r="63" spans="1:4" hidden="1" x14ac:dyDescent="0.35">
      <c r="A63" s="997" t="s">
        <v>2548</v>
      </c>
      <c r="B63" s="1139">
        <v>42578</v>
      </c>
      <c r="C63" s="1139">
        <v>42578</v>
      </c>
      <c r="D63" s="1007">
        <v>0</v>
      </c>
    </row>
    <row r="64" spans="1:4" hidden="1" x14ac:dyDescent="0.35">
      <c r="A64" s="997" t="s">
        <v>7817</v>
      </c>
      <c r="B64" s="1139">
        <v>136445</v>
      </c>
      <c r="C64" s="1139">
        <v>136445</v>
      </c>
      <c r="D64" s="1007">
        <v>0</v>
      </c>
    </row>
    <row r="65" spans="1:4" hidden="1" x14ac:dyDescent="0.35">
      <c r="A65" s="997" t="s">
        <v>2652</v>
      </c>
      <c r="B65" s="1139">
        <v>9647104</v>
      </c>
      <c r="C65" s="1139">
        <v>9647104</v>
      </c>
      <c r="D65" s="1007">
        <v>0</v>
      </c>
    </row>
    <row r="66" spans="1:4" hidden="1" x14ac:dyDescent="0.35">
      <c r="A66" s="997" t="s">
        <v>8043</v>
      </c>
      <c r="B66" s="1139">
        <v>11932427</v>
      </c>
      <c r="C66" s="1139">
        <v>11932427</v>
      </c>
      <c r="D66" s="1007">
        <v>0</v>
      </c>
    </row>
    <row r="67" spans="1:4" hidden="1" x14ac:dyDescent="0.35">
      <c r="A67" s="997" t="s">
        <v>2319</v>
      </c>
      <c r="B67" s="1139">
        <v>39773</v>
      </c>
      <c r="C67" s="1139">
        <v>39773</v>
      </c>
      <c r="D67" s="1007">
        <v>0</v>
      </c>
    </row>
    <row r="68" spans="1:4" hidden="1" x14ac:dyDescent="0.35">
      <c r="A68" s="997" t="s">
        <v>8532</v>
      </c>
      <c r="B68" s="1139">
        <v>235522</v>
      </c>
      <c r="C68" s="1139">
        <v>235522</v>
      </c>
      <c r="D68" s="1007">
        <v>0</v>
      </c>
    </row>
    <row r="69" spans="1:4" hidden="1" x14ac:dyDescent="0.35">
      <c r="A69" s="997" t="s">
        <v>3384</v>
      </c>
      <c r="B69" s="1139">
        <v>4145</v>
      </c>
      <c r="C69" s="1139">
        <v>4145</v>
      </c>
      <c r="D69" s="1007">
        <v>0</v>
      </c>
    </row>
    <row r="70" spans="1:4" hidden="1" x14ac:dyDescent="0.35">
      <c r="A70" s="997" t="s">
        <v>9409</v>
      </c>
      <c r="B70" s="1139">
        <v>1080276</v>
      </c>
      <c r="C70" s="1139">
        <v>1080276</v>
      </c>
      <c r="D70" s="1007">
        <v>0</v>
      </c>
    </row>
    <row r="71" spans="1:4" hidden="1" x14ac:dyDescent="0.35">
      <c r="A71" s="997" t="s">
        <v>3401</v>
      </c>
      <c r="B71" s="1139">
        <v>25920</v>
      </c>
      <c r="C71" s="1139">
        <v>25920</v>
      </c>
      <c r="D71" s="1007">
        <v>0</v>
      </c>
    </row>
    <row r="72" spans="1:4" hidden="1" x14ac:dyDescent="0.35">
      <c r="A72" s="997" t="s">
        <v>673</v>
      </c>
      <c r="B72" s="1139">
        <v>629934</v>
      </c>
      <c r="C72" s="1139">
        <v>629934</v>
      </c>
      <c r="D72" s="1007">
        <v>0</v>
      </c>
    </row>
    <row r="73" spans="1:4" hidden="1" x14ac:dyDescent="0.35">
      <c r="A73" s="997" t="s">
        <v>3622</v>
      </c>
      <c r="B73" s="1139">
        <v>1205380</v>
      </c>
      <c r="C73" s="1139">
        <v>1205380</v>
      </c>
      <c r="D73" s="1007">
        <v>0</v>
      </c>
    </row>
    <row r="74" spans="1:4" s="1008" customFormat="1" hidden="1" x14ac:dyDescent="0.35">
      <c r="A74" s="997" t="s">
        <v>2271</v>
      </c>
      <c r="B74" s="1139">
        <v>166908</v>
      </c>
      <c r="C74" s="1139">
        <v>166908</v>
      </c>
      <c r="D74" s="1007">
        <v>0</v>
      </c>
    </row>
    <row r="75" spans="1:4" hidden="1" x14ac:dyDescent="0.35">
      <c r="A75" s="997" t="s">
        <v>1676</v>
      </c>
      <c r="B75" s="1139">
        <v>155133</v>
      </c>
      <c r="C75" s="1139">
        <v>155133</v>
      </c>
      <c r="D75" s="1007">
        <v>0</v>
      </c>
    </row>
    <row r="76" spans="1:4" hidden="1" x14ac:dyDescent="0.35">
      <c r="A76" s="997" t="s">
        <v>465</v>
      </c>
      <c r="B76" s="1139">
        <v>3188510</v>
      </c>
      <c r="C76" s="1139">
        <v>3188510</v>
      </c>
      <c r="D76" s="1007">
        <v>0</v>
      </c>
    </row>
    <row r="77" spans="1:4" hidden="1" x14ac:dyDescent="0.35">
      <c r="A77" s="997" t="s">
        <v>18</v>
      </c>
      <c r="B77" s="1139">
        <v>150590</v>
      </c>
      <c r="C77" s="1139">
        <v>150590</v>
      </c>
      <c r="D77" s="1007">
        <v>0</v>
      </c>
    </row>
    <row r="78" spans="1:4" hidden="1" x14ac:dyDescent="0.35">
      <c r="A78" s="997" t="s">
        <v>11007</v>
      </c>
      <c r="B78" s="1139">
        <v>69890</v>
      </c>
      <c r="C78" s="1139">
        <v>69890</v>
      </c>
      <c r="D78" s="1007">
        <v>0</v>
      </c>
    </row>
    <row r="79" spans="1:4" hidden="1" x14ac:dyDescent="0.35">
      <c r="A79" s="997" t="s">
        <v>2094</v>
      </c>
      <c r="B79" s="1139">
        <v>148869</v>
      </c>
      <c r="C79" s="1139">
        <v>148869</v>
      </c>
      <c r="D79" s="1007">
        <v>0</v>
      </c>
    </row>
    <row r="80" spans="1:4" hidden="1" x14ac:dyDescent="0.35">
      <c r="A80" s="997" t="s">
        <v>7657</v>
      </c>
      <c r="B80" s="1139">
        <v>1303060</v>
      </c>
      <c r="C80" s="1139">
        <v>1303060</v>
      </c>
      <c r="D80" s="1007">
        <v>0</v>
      </c>
    </row>
    <row r="81" spans="1:4" hidden="1" x14ac:dyDescent="0.35">
      <c r="A81" s="997" t="s">
        <v>4884</v>
      </c>
      <c r="B81" s="1139">
        <v>262657</v>
      </c>
      <c r="C81" s="1139">
        <v>262657</v>
      </c>
      <c r="D81" s="1007">
        <v>0</v>
      </c>
    </row>
    <row r="82" spans="1:4" hidden="1" x14ac:dyDescent="0.35">
      <c r="A82" s="997" t="s">
        <v>7112</v>
      </c>
      <c r="B82" s="1139">
        <v>565282</v>
      </c>
      <c r="C82" s="1139">
        <v>565282</v>
      </c>
      <c r="D82" s="1007">
        <v>0</v>
      </c>
    </row>
    <row r="83" spans="1:4" hidden="1" x14ac:dyDescent="0.35">
      <c r="A83" s="997" t="s">
        <v>5052</v>
      </c>
      <c r="B83" s="1139">
        <v>206944</v>
      </c>
      <c r="C83" s="1139">
        <v>206944</v>
      </c>
      <c r="D83" s="1007">
        <v>0</v>
      </c>
    </row>
    <row r="84" spans="1:4" hidden="1" x14ac:dyDescent="0.35">
      <c r="A84" s="997" t="s">
        <v>6518</v>
      </c>
      <c r="B84" s="1139">
        <v>1058091</v>
      </c>
      <c r="C84" s="1139">
        <v>1058091</v>
      </c>
      <c r="D84" s="1007">
        <v>0</v>
      </c>
    </row>
    <row r="85" spans="1:4" hidden="1" x14ac:dyDescent="0.35">
      <c r="A85" s="997" t="s">
        <v>4814</v>
      </c>
      <c r="B85" s="1139">
        <v>15712</v>
      </c>
      <c r="C85" s="1139">
        <v>15712</v>
      </c>
      <c r="D85" s="1007">
        <v>0</v>
      </c>
    </row>
    <row r="86" spans="1:4" hidden="1" x14ac:dyDescent="0.35">
      <c r="A86" s="997" t="s">
        <v>6647</v>
      </c>
      <c r="B86" s="1139"/>
      <c r="C86" s="1139"/>
      <c r="D86" s="1007">
        <v>0</v>
      </c>
    </row>
    <row r="87" spans="1:4" hidden="1" x14ac:dyDescent="0.35">
      <c r="A87" s="997" t="s">
        <v>5227</v>
      </c>
      <c r="B87" s="1139">
        <v>862774</v>
      </c>
      <c r="C87" s="1139">
        <v>862774</v>
      </c>
      <c r="D87" s="1007">
        <v>0</v>
      </c>
    </row>
    <row r="88" spans="1:4" hidden="1" x14ac:dyDescent="0.35">
      <c r="A88" s="997" t="s">
        <v>7746</v>
      </c>
      <c r="B88" s="1139">
        <v>319499</v>
      </c>
      <c r="C88" s="1139">
        <v>319499</v>
      </c>
      <c r="D88" s="1007">
        <v>0</v>
      </c>
    </row>
    <row r="89" spans="1:4" hidden="1" x14ac:dyDescent="0.35">
      <c r="A89" s="997" t="s">
        <v>5320</v>
      </c>
      <c r="B89" s="1139">
        <v>52679</v>
      </c>
      <c r="C89" s="1139">
        <v>52679</v>
      </c>
      <c r="D89" s="1007">
        <v>0</v>
      </c>
    </row>
    <row r="90" spans="1:4" hidden="1" x14ac:dyDescent="0.35">
      <c r="A90" s="997" t="s">
        <v>7921</v>
      </c>
      <c r="B90" s="1139">
        <v>3715694</v>
      </c>
      <c r="C90" s="1139">
        <v>3715694</v>
      </c>
      <c r="D90" s="1007">
        <v>0</v>
      </c>
    </row>
    <row r="91" spans="1:4" hidden="1" x14ac:dyDescent="0.35">
      <c r="A91" s="997" t="s">
        <v>5548</v>
      </c>
      <c r="B91" s="1139">
        <v>202398</v>
      </c>
      <c r="C91" s="1139">
        <v>202398</v>
      </c>
      <c r="D91" s="1007">
        <v>0</v>
      </c>
    </row>
    <row r="92" spans="1:4" hidden="1" x14ac:dyDescent="0.35">
      <c r="A92" s="997" t="s">
        <v>7953</v>
      </c>
      <c r="B92" s="1139">
        <v>3636139</v>
      </c>
      <c r="C92" s="1139">
        <v>3636139</v>
      </c>
      <c r="D92" s="1007">
        <v>0</v>
      </c>
    </row>
    <row r="93" spans="1:4" hidden="1" x14ac:dyDescent="0.35">
      <c r="A93" s="997" t="s">
        <v>5709</v>
      </c>
      <c r="B93" s="1139">
        <v>189460</v>
      </c>
      <c r="C93" s="1139">
        <v>189460</v>
      </c>
      <c r="D93" s="1007">
        <v>0</v>
      </c>
    </row>
    <row r="94" spans="1:4" hidden="1" x14ac:dyDescent="0.35">
      <c r="A94" s="997" t="s">
        <v>8077</v>
      </c>
      <c r="B94" s="1139">
        <v>142848</v>
      </c>
      <c r="C94" s="1139">
        <v>142848</v>
      </c>
      <c r="D94" s="1007">
        <v>0</v>
      </c>
    </row>
    <row r="95" spans="1:4" hidden="1" x14ac:dyDescent="0.35">
      <c r="A95" s="997" t="s">
        <v>5720</v>
      </c>
      <c r="B95" s="1139">
        <v>271758</v>
      </c>
      <c r="C95" s="1139">
        <v>271758</v>
      </c>
      <c r="D95" s="1007">
        <v>0</v>
      </c>
    </row>
    <row r="96" spans="1:4" hidden="1" x14ac:dyDescent="0.35">
      <c r="A96" s="997" t="s">
        <v>1397</v>
      </c>
      <c r="B96" s="1139">
        <v>3227014</v>
      </c>
      <c r="C96" s="1139">
        <v>3227014</v>
      </c>
      <c r="D96" s="1007">
        <v>0</v>
      </c>
    </row>
    <row r="97" spans="1:4" hidden="1" x14ac:dyDescent="0.35">
      <c r="A97" s="997" t="s">
        <v>5729</v>
      </c>
      <c r="B97" s="1139">
        <v>20800</v>
      </c>
      <c r="C97" s="1139">
        <v>20800</v>
      </c>
      <c r="D97" s="1007">
        <v>0</v>
      </c>
    </row>
    <row r="98" spans="1:4" hidden="1" x14ac:dyDescent="0.35">
      <c r="A98" s="997" t="s">
        <v>1805</v>
      </c>
      <c r="B98" s="1139">
        <v>236720</v>
      </c>
      <c r="C98" s="1139">
        <v>236720</v>
      </c>
      <c r="D98" s="1007">
        <v>0</v>
      </c>
    </row>
    <row r="99" spans="1:4" hidden="1" x14ac:dyDescent="0.35">
      <c r="A99" s="997" t="s">
        <v>2933</v>
      </c>
      <c r="B99" s="1139">
        <v>6628809</v>
      </c>
      <c r="C99" s="1139">
        <v>6628809</v>
      </c>
      <c r="D99" s="1007">
        <v>0</v>
      </c>
    </row>
    <row r="100" spans="1:4" hidden="1" x14ac:dyDescent="0.35">
      <c r="A100" s="997" t="s">
        <v>963</v>
      </c>
      <c r="B100" s="1139">
        <v>144342</v>
      </c>
      <c r="C100" s="1139">
        <v>144342</v>
      </c>
      <c r="D100" s="1007">
        <v>0</v>
      </c>
    </row>
    <row r="101" spans="1:4" hidden="1" x14ac:dyDescent="0.35">
      <c r="A101" s="997" t="s">
        <v>129</v>
      </c>
      <c r="B101" s="1139">
        <v>276956</v>
      </c>
      <c r="C101" s="1139">
        <v>276956</v>
      </c>
      <c r="D101" s="1007">
        <v>0</v>
      </c>
    </row>
    <row r="102" spans="1:4" hidden="1" x14ac:dyDescent="0.35">
      <c r="A102" s="997" t="s">
        <v>9507</v>
      </c>
      <c r="B102" s="1139">
        <v>69638</v>
      </c>
      <c r="C102" s="1139">
        <v>69638</v>
      </c>
      <c r="D102" s="1007">
        <v>0</v>
      </c>
    </row>
    <row r="103" spans="1:4" hidden="1" x14ac:dyDescent="0.35">
      <c r="A103" s="997" t="s">
        <v>6248</v>
      </c>
      <c r="B103" s="1139">
        <v>64600</v>
      </c>
      <c r="C103" s="1139">
        <v>64600</v>
      </c>
      <c r="D103" s="1007">
        <v>0</v>
      </c>
    </row>
    <row r="104" spans="1:4" hidden="1" x14ac:dyDescent="0.35">
      <c r="A104" s="997" t="s">
        <v>1399</v>
      </c>
      <c r="B104" s="1139">
        <v>54635</v>
      </c>
      <c r="C104" s="1139">
        <v>54635</v>
      </c>
      <c r="D104" s="1007">
        <v>0</v>
      </c>
    </row>
    <row r="105" spans="1:4" hidden="1" x14ac:dyDescent="0.35">
      <c r="A105" s="997" t="s">
        <v>2227</v>
      </c>
      <c r="B105" s="1139">
        <v>381380</v>
      </c>
      <c r="C105" s="1139">
        <v>381380</v>
      </c>
      <c r="D105" s="1007">
        <v>0</v>
      </c>
    </row>
    <row r="106" spans="1:4" hidden="1" x14ac:dyDescent="0.35">
      <c r="A106" s="997" t="s">
        <v>1215</v>
      </c>
      <c r="B106" s="1139">
        <v>258956</v>
      </c>
      <c r="C106" s="1139">
        <v>258956</v>
      </c>
      <c r="D106" s="1007">
        <v>0</v>
      </c>
    </row>
    <row r="107" spans="1:4" hidden="1" x14ac:dyDescent="0.35">
      <c r="A107" s="997" t="s">
        <v>6507</v>
      </c>
      <c r="B107" s="1139">
        <v>74613</v>
      </c>
      <c r="C107" s="1139">
        <v>74613</v>
      </c>
      <c r="D107" s="1007">
        <v>0</v>
      </c>
    </row>
    <row r="108" spans="1:4" hidden="1" x14ac:dyDescent="0.35">
      <c r="A108" s="997" t="s">
        <v>2649</v>
      </c>
      <c r="B108" s="1139">
        <v>202856</v>
      </c>
      <c r="C108" s="1139">
        <v>202856</v>
      </c>
      <c r="D108" s="1007">
        <v>0</v>
      </c>
    </row>
    <row r="109" spans="1:4" hidden="1" x14ac:dyDescent="0.35">
      <c r="A109" s="997" t="s">
        <v>1087</v>
      </c>
      <c r="B109" s="1139">
        <v>88730</v>
      </c>
      <c r="C109" s="1139">
        <v>88730</v>
      </c>
      <c r="D109" s="1007">
        <v>0</v>
      </c>
    </row>
    <row r="110" spans="1:4" hidden="1" x14ac:dyDescent="0.35">
      <c r="A110" s="997" t="s">
        <v>1206</v>
      </c>
      <c r="B110" s="1139">
        <v>263340</v>
      </c>
      <c r="C110" s="1139">
        <v>263340</v>
      </c>
      <c r="D110" s="1007">
        <v>0</v>
      </c>
    </row>
    <row r="111" spans="1:4" hidden="1" x14ac:dyDescent="0.35">
      <c r="A111" s="997" t="s">
        <v>130</v>
      </c>
      <c r="B111" s="1139">
        <v>624947</v>
      </c>
      <c r="C111" s="1139">
        <v>624947</v>
      </c>
      <c r="D111" s="1007">
        <v>0</v>
      </c>
    </row>
    <row r="112" spans="1:4" hidden="1" x14ac:dyDescent="0.35">
      <c r="A112" s="997" t="s">
        <v>44</v>
      </c>
      <c r="B112" s="1139">
        <v>10000</v>
      </c>
      <c r="C112" s="1139">
        <v>10000</v>
      </c>
      <c r="D112" s="1007">
        <v>0</v>
      </c>
    </row>
    <row r="113" spans="1:4" hidden="1" x14ac:dyDescent="0.35">
      <c r="A113" s="997" t="s">
        <v>6511</v>
      </c>
      <c r="B113" s="1139">
        <v>1741940</v>
      </c>
      <c r="C113" s="1139">
        <v>1741940</v>
      </c>
      <c r="D113" s="1007">
        <v>0</v>
      </c>
    </row>
    <row r="114" spans="1:4" hidden="1" x14ac:dyDescent="0.35">
      <c r="A114" s="997" t="s">
        <v>39</v>
      </c>
      <c r="B114" s="1139">
        <v>65000</v>
      </c>
      <c r="C114" s="1139">
        <v>65000</v>
      </c>
      <c r="D114" s="1007">
        <v>0</v>
      </c>
    </row>
    <row r="115" spans="1:4" hidden="1" x14ac:dyDescent="0.35">
      <c r="A115" s="997" t="s">
        <v>6720</v>
      </c>
      <c r="B115" s="1139">
        <v>270400</v>
      </c>
      <c r="C115" s="1139">
        <v>270400</v>
      </c>
      <c r="D115" s="1007">
        <v>0</v>
      </c>
    </row>
    <row r="116" spans="1:4" hidden="1" x14ac:dyDescent="0.35">
      <c r="A116" s="997" t="s">
        <v>38</v>
      </c>
      <c r="B116" s="1139">
        <v>110704</v>
      </c>
      <c r="C116" s="1139">
        <v>110704</v>
      </c>
      <c r="D116" s="1007">
        <v>0</v>
      </c>
    </row>
    <row r="117" spans="1:4" hidden="1" x14ac:dyDescent="0.35">
      <c r="A117" s="997" t="s">
        <v>6955</v>
      </c>
      <c r="B117" s="1139">
        <v>975613</v>
      </c>
      <c r="C117" s="1139">
        <v>975613</v>
      </c>
      <c r="D117" s="1007">
        <v>0</v>
      </c>
    </row>
    <row r="118" spans="1:4" hidden="1" x14ac:dyDescent="0.35">
      <c r="A118" s="997" t="s">
        <v>2787</v>
      </c>
      <c r="B118" s="1139">
        <v>4910436</v>
      </c>
      <c r="C118" s="1139">
        <v>4910436</v>
      </c>
      <c r="D118" s="1007">
        <v>0</v>
      </c>
    </row>
    <row r="119" spans="1:4" hidden="1" x14ac:dyDescent="0.35">
      <c r="A119" s="997" t="s">
        <v>11271</v>
      </c>
      <c r="B119" s="1139">
        <v>34476</v>
      </c>
      <c r="C119" s="1139">
        <v>34476</v>
      </c>
      <c r="D119" s="1007">
        <v>0</v>
      </c>
    </row>
    <row r="120" spans="1:4" x14ac:dyDescent="0.35">
      <c r="A120" s="997" t="s">
        <v>11075</v>
      </c>
      <c r="B120" s="1139">
        <v>900642</v>
      </c>
      <c r="C120" s="1139">
        <v>900642</v>
      </c>
      <c r="D120" s="1007">
        <v>0</v>
      </c>
    </row>
    <row r="121" spans="1:4" x14ac:dyDescent="0.35">
      <c r="A121" s="997" t="s">
        <v>395</v>
      </c>
      <c r="B121" s="1139">
        <v>51141</v>
      </c>
      <c r="C121" s="1139">
        <v>51141</v>
      </c>
      <c r="D121" s="1007">
        <v>0</v>
      </c>
    </row>
    <row r="122" spans="1:4" x14ac:dyDescent="0.35">
      <c r="A122" s="997" t="s">
        <v>769</v>
      </c>
      <c r="B122" s="1139">
        <v>190145</v>
      </c>
      <c r="C122" s="1139">
        <v>190145</v>
      </c>
      <c r="D122" s="1007">
        <v>0</v>
      </c>
    </row>
    <row r="123" spans="1:4" x14ac:dyDescent="0.35">
      <c r="A123" s="997" t="s">
        <v>36</v>
      </c>
      <c r="B123" s="1139">
        <v>11281</v>
      </c>
      <c r="C123" s="1139">
        <v>11281</v>
      </c>
      <c r="D123" s="1007">
        <v>0</v>
      </c>
    </row>
    <row r="124" spans="1:4" x14ac:dyDescent="0.35">
      <c r="A124" s="997" t="s">
        <v>3946</v>
      </c>
      <c r="B124" s="1139">
        <v>514945</v>
      </c>
      <c r="C124" s="1139">
        <v>514945</v>
      </c>
      <c r="D124" s="1007">
        <v>0</v>
      </c>
    </row>
    <row r="125" spans="1:4" x14ac:dyDescent="0.35">
      <c r="A125" s="997" t="s">
        <v>14</v>
      </c>
      <c r="B125" s="1139">
        <v>53258</v>
      </c>
      <c r="C125" s="1139">
        <v>53258</v>
      </c>
      <c r="D125" s="1007">
        <v>0</v>
      </c>
    </row>
    <row r="126" spans="1:4" x14ac:dyDescent="0.35">
      <c r="A126" s="997" t="s">
        <v>10122</v>
      </c>
      <c r="B126" s="1139">
        <v>80000</v>
      </c>
      <c r="C126" s="1139">
        <v>80000</v>
      </c>
      <c r="D126" s="1007">
        <v>0</v>
      </c>
    </row>
    <row r="127" spans="1:4" x14ac:dyDescent="0.35">
      <c r="A127" s="997" t="s">
        <v>154</v>
      </c>
      <c r="B127" s="1139">
        <v>252400</v>
      </c>
      <c r="C127" s="1139">
        <v>252400</v>
      </c>
      <c r="D127" s="1007">
        <v>0</v>
      </c>
    </row>
    <row r="128" spans="1:4" x14ac:dyDescent="0.35">
      <c r="A128" s="997" t="s">
        <v>171</v>
      </c>
      <c r="B128" s="1139">
        <v>46541</v>
      </c>
      <c r="C128" s="1139">
        <v>46541</v>
      </c>
      <c r="D128" s="1007">
        <v>0</v>
      </c>
    </row>
    <row r="129" spans="1:4" x14ac:dyDescent="0.35">
      <c r="A129" s="997" t="s">
        <v>7067</v>
      </c>
      <c r="B129" s="1139">
        <v>1567993</v>
      </c>
      <c r="C129" s="1139">
        <v>1567993</v>
      </c>
      <c r="D129" s="1007">
        <v>0</v>
      </c>
    </row>
    <row r="130" spans="1:4" x14ac:dyDescent="0.35">
      <c r="A130" s="997" t="s">
        <v>6505</v>
      </c>
      <c r="B130" s="1139">
        <v>156073</v>
      </c>
      <c r="C130" s="1139">
        <v>156073</v>
      </c>
      <c r="D130" s="1007">
        <v>0</v>
      </c>
    </row>
    <row r="131" spans="1:4" x14ac:dyDescent="0.35">
      <c r="A131" s="997" t="s">
        <v>3733</v>
      </c>
      <c r="B131" s="1139">
        <v>633124</v>
      </c>
      <c r="C131" s="1139">
        <v>633124</v>
      </c>
      <c r="D131" s="1007">
        <v>0</v>
      </c>
    </row>
    <row r="132" spans="1:4" x14ac:dyDescent="0.35">
      <c r="A132" s="997" t="s">
        <v>6103</v>
      </c>
      <c r="B132" s="1139">
        <v>126398</v>
      </c>
      <c r="C132" s="1139">
        <v>126398</v>
      </c>
      <c r="D132" s="1007">
        <v>0</v>
      </c>
    </row>
    <row r="133" spans="1:4" x14ac:dyDescent="0.35">
      <c r="A133" s="997" t="s">
        <v>5811</v>
      </c>
      <c r="B133" s="1139">
        <v>317719</v>
      </c>
      <c r="C133" s="1139">
        <v>317719</v>
      </c>
      <c r="D133" s="1007">
        <v>0</v>
      </c>
    </row>
    <row r="134" spans="1:4" x14ac:dyDescent="0.35">
      <c r="A134" s="997" t="s">
        <v>40</v>
      </c>
      <c r="B134" s="1139">
        <v>4932021</v>
      </c>
      <c r="C134" s="1139">
        <v>4949540</v>
      </c>
      <c r="D134" s="1007">
        <v>-17519</v>
      </c>
    </row>
    <row r="135" spans="1:4" ht="24" thickBot="1" x14ac:dyDescent="0.4">
      <c r="A135" s="997" t="s">
        <v>75</v>
      </c>
      <c r="B135" s="1139">
        <v>65754</v>
      </c>
      <c r="C135" s="1139">
        <v>2236297</v>
      </c>
      <c r="D135" s="1007">
        <v>-2170543</v>
      </c>
    </row>
    <row r="136" spans="1:4" ht="24" thickBot="1" x14ac:dyDescent="0.4">
      <c r="A136" s="1009" t="s">
        <v>45</v>
      </c>
      <c r="B136" s="1010">
        <v>242394353.5</v>
      </c>
      <c r="C136" s="1011">
        <v>229681515</v>
      </c>
      <c r="D136" s="1012">
        <v>12712838.5</v>
      </c>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K21" sqref="K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53" t="s">
        <v>10314</v>
      </c>
      <c r="B4" s="1254"/>
      <c r="C4" s="1255"/>
      <c r="E4" s="1253" t="s">
        <v>8022</v>
      </c>
      <c r="F4" s="1254"/>
      <c r="G4" s="1255"/>
      <c r="I4" s="1253" t="s">
        <v>7088</v>
      </c>
      <c r="J4" s="1254"/>
      <c r="K4" s="1255"/>
      <c r="M4" s="1253" t="s">
        <v>6017</v>
      </c>
      <c r="N4" s="1254"/>
      <c r="O4" s="1255"/>
      <c r="Q4" s="1253" t="s">
        <v>5069</v>
      </c>
      <c r="R4" s="1254"/>
      <c r="S4" s="1255"/>
      <c r="U4" s="1253" t="s">
        <v>3663</v>
      </c>
      <c r="V4" s="1254"/>
      <c r="W4" s="1255"/>
      <c r="Y4" s="1253" t="s">
        <v>2640</v>
      </c>
      <c r="Z4" s="1254"/>
      <c r="AA4" s="1255"/>
      <c r="AC4" s="1259" t="s">
        <v>6019</v>
      </c>
      <c r="AD4" s="1260"/>
      <c r="AE4" s="1261"/>
      <c r="AG4" s="1276" t="s">
        <v>1085</v>
      </c>
      <c r="AH4" s="1277"/>
      <c r="AI4" s="1278"/>
    </row>
    <row r="5" spans="1:42" ht="21" customHeight="1" x14ac:dyDescent="0.25">
      <c r="A5" s="1256"/>
      <c r="B5" s="1257"/>
      <c r="C5" s="1258"/>
      <c r="E5" s="1256"/>
      <c r="F5" s="1257"/>
      <c r="G5" s="1258"/>
      <c r="I5" s="1256"/>
      <c r="J5" s="1257"/>
      <c r="K5" s="1258"/>
      <c r="M5" s="1256"/>
      <c r="N5" s="1257"/>
      <c r="O5" s="1258"/>
      <c r="Q5" s="1256"/>
      <c r="R5" s="1257"/>
      <c r="S5" s="1258"/>
      <c r="U5" s="1256"/>
      <c r="V5" s="1257"/>
      <c r="W5" s="1258"/>
      <c r="Y5" s="1256"/>
      <c r="Z5" s="1257"/>
      <c r="AA5" s="1258"/>
      <c r="AB5" s="3"/>
      <c r="AC5" s="1262"/>
      <c r="AD5" s="1263"/>
      <c r="AE5" s="1264"/>
      <c r="AG5" s="1276"/>
      <c r="AH5" s="1277"/>
      <c r="AI5" s="1278"/>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SUM(Posting!E18788:E22870)</f>
        <v>5496555</v>
      </c>
      <c r="C15" s="276">
        <f>SUM(Posting!F18788:F22870)</f>
        <v>35766220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SUM(Posting!B15267:B22702)</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218383129.31776047</v>
      </c>
      <c r="C19" s="279">
        <f>SUM(C7:C18)</f>
        <v>269291255</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50908125.682239532</v>
      </c>
      <c r="G21" s="699">
        <f>G19-F19</f>
        <v>46800541.815737337</v>
      </c>
      <c r="K21" s="699">
        <f>K19-J19</f>
        <v>15703108.030833334</v>
      </c>
      <c r="O21" s="3">
        <f>O19-N19</f>
        <v>12408423.384024575</v>
      </c>
      <c r="Z21" s="3"/>
    </row>
    <row r="22" spans="1:37" ht="15.75" x14ac:dyDescent="0.25">
      <c r="A22" s="1279"/>
      <c r="B22" s="1279"/>
      <c r="C22" s="1"/>
      <c r="G22" s="699"/>
      <c r="I22" s="1279" t="s">
        <v>7707</v>
      </c>
      <c r="J22" s="1279"/>
      <c r="K22" s="1">
        <v>2831635</v>
      </c>
      <c r="Q22" s="3">
        <f>O19-N19</f>
        <v>12408423.384024575</v>
      </c>
      <c r="U22" s="3"/>
      <c r="V22" s="3"/>
      <c r="Y22" s="3"/>
      <c r="AC22" s="3"/>
      <c r="AG22" s="3"/>
    </row>
    <row r="23" spans="1:37" ht="15.75" customHeight="1" x14ac:dyDescent="0.3">
      <c r="A23" s="1279"/>
      <c r="B23" s="1279"/>
      <c r="C23" s="1"/>
      <c r="E23" s="1280" t="s">
        <v>11407</v>
      </c>
      <c r="F23" s="1280"/>
      <c r="G23" s="1280"/>
      <c r="I23" s="1279" t="s">
        <v>7708</v>
      </c>
      <c r="J23" s="1279"/>
      <c r="K23" s="1">
        <v>476160</v>
      </c>
      <c r="Q23" s="1">
        <v>12408423</v>
      </c>
      <c r="S23" s="3"/>
      <c r="U23" s="1"/>
      <c r="Y23" s="1"/>
      <c r="AC23" s="1"/>
      <c r="AG23" s="1"/>
    </row>
    <row r="24" spans="1:37" ht="21" x14ac:dyDescent="0.25">
      <c r="A24" s="1279"/>
      <c r="B24" s="1279"/>
      <c r="C24" s="1"/>
      <c r="E24" s="1057" t="s">
        <v>892</v>
      </c>
      <c r="F24" s="1057" t="s">
        <v>3</v>
      </c>
      <c r="G24" s="1057" t="s">
        <v>4</v>
      </c>
      <c r="I24" s="1279" t="s">
        <v>8180</v>
      </c>
      <c r="J24" s="1279"/>
      <c r="K24" s="1">
        <v>2434251</v>
      </c>
    </row>
    <row r="25" spans="1:37" ht="18.75" x14ac:dyDescent="0.25">
      <c r="C25" s="3"/>
      <c r="E25" s="2" t="s">
        <v>11409</v>
      </c>
      <c r="F25" s="1022">
        <f ca="1">SUMIF(Posting!$B:$E,"Meezan Bank Head Office",Posting!$E:$E)</f>
        <v>23796095</v>
      </c>
      <c r="G25" s="1022">
        <f ca="1">SUMIF(Posting!$B:$F,"Meezan Bank Head Office",Posting!$F:$F)</f>
        <v>19830000</v>
      </c>
      <c r="K25" s="3">
        <f>K21-K22-K23-K24</f>
        <v>9961062.0308333337</v>
      </c>
    </row>
    <row r="26" spans="1:37" ht="18.75" x14ac:dyDescent="0.25">
      <c r="E26" s="2" t="s">
        <v>11408</v>
      </c>
      <c r="F26" s="1022">
        <f ca="1">SUMIF(Posting!$B:$E,"Saifee Hospital",Posting!$E:$E)</f>
        <v>2754240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125744620.60426268</v>
      </c>
      <c r="G28" s="279">
        <f ca="1">G19-G25-G26</f>
        <v>174931246.42000002</v>
      </c>
      <c r="K28" s="3"/>
    </row>
    <row r="29" spans="1:37" x14ac:dyDescent="0.25">
      <c r="F29" s="1"/>
      <c r="G29" s="3"/>
    </row>
    <row r="30" spans="1:37" ht="15.75" x14ac:dyDescent="0.25">
      <c r="B30" s="3"/>
      <c r="G30" s="699">
        <f ca="1">G28-F28</f>
        <v>49186625.815737337</v>
      </c>
    </row>
    <row r="32" spans="1:37" x14ac:dyDescent="0.25">
      <c r="F32" s="3"/>
    </row>
    <row r="37" spans="32:42" ht="15.75" thickBot="1" x14ac:dyDescent="0.3"/>
    <row r="38" spans="32:42" ht="15" customHeight="1" x14ac:dyDescent="0.25">
      <c r="AF38" s="1267" t="s">
        <v>2641</v>
      </c>
      <c r="AG38" s="1268"/>
      <c r="AH38" s="1268"/>
      <c r="AI38" s="1268"/>
      <c r="AJ38" s="1268"/>
      <c r="AK38" s="1268"/>
      <c r="AL38" s="1268"/>
      <c r="AM38" s="1268"/>
      <c r="AN38" s="1268"/>
      <c r="AO38" s="1268"/>
      <c r="AP38" s="1269"/>
    </row>
    <row r="39" spans="32:42" ht="15" customHeight="1" x14ac:dyDescent="0.25">
      <c r="AF39" s="1270"/>
      <c r="AG39" s="1271"/>
      <c r="AH39" s="1271"/>
      <c r="AI39" s="1271"/>
      <c r="AJ39" s="1271"/>
      <c r="AK39" s="1271"/>
      <c r="AL39" s="1271"/>
      <c r="AM39" s="1271"/>
      <c r="AN39" s="1271"/>
      <c r="AO39" s="1271"/>
      <c r="AP39" s="1272"/>
    </row>
    <row r="40" spans="32:42" ht="15.75" thickBot="1" x14ac:dyDescent="0.3">
      <c r="AF40" s="1273"/>
      <c r="AG40" s="1274"/>
      <c r="AH40" s="1274"/>
      <c r="AI40" s="1274"/>
      <c r="AJ40" s="1274"/>
      <c r="AK40" s="1274"/>
      <c r="AL40" s="1274"/>
      <c r="AM40" s="1274"/>
      <c r="AN40" s="1274"/>
      <c r="AO40" s="1274"/>
      <c r="AP40" s="1275"/>
    </row>
    <row r="41" spans="32:42" ht="14.45" customHeight="1" x14ac:dyDescent="0.25">
      <c r="AN41" s="1265" t="s">
        <v>2640</v>
      </c>
      <c r="AO41" s="1265"/>
      <c r="AP41" s="1265"/>
    </row>
    <row r="42" spans="32:42" ht="26.25" customHeight="1" x14ac:dyDescent="0.25">
      <c r="AN42" s="1266"/>
      <c r="AO42" s="1266"/>
      <c r="AP42" s="1266"/>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7" t="s">
        <v>1201</v>
      </c>
      <c r="AG58" s="1248"/>
      <c r="AH58" s="1249"/>
    </row>
    <row r="59" spans="32:42" ht="15" hidden="1" customHeight="1" x14ac:dyDescent="0.25">
      <c r="AF59" s="1250"/>
      <c r="AG59" s="1251"/>
      <c r="AH59" s="1252"/>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3" t="s">
        <v>1767</v>
      </c>
      <c r="B1" s="1303"/>
      <c r="C1" s="1303"/>
      <c r="D1" s="1303"/>
      <c r="E1" s="1303"/>
      <c r="F1" s="1303"/>
      <c r="G1" s="1303"/>
      <c r="H1" s="1303"/>
      <c r="I1" s="1303"/>
      <c r="J1" s="1303"/>
      <c r="K1" s="1303"/>
      <c r="L1" s="1303"/>
      <c r="M1" s="1303"/>
      <c r="N1" s="1303"/>
    </row>
    <row r="2" spans="1:14" ht="14.45" customHeight="1" x14ac:dyDescent="0.25">
      <c r="A2" s="1303"/>
      <c r="B2" s="1303"/>
      <c r="C2" s="1303"/>
      <c r="D2" s="1303"/>
      <c r="E2" s="1303"/>
      <c r="F2" s="1303"/>
      <c r="G2" s="1303"/>
      <c r="H2" s="1303"/>
      <c r="I2" s="1303"/>
      <c r="J2" s="1303"/>
      <c r="K2" s="1303"/>
      <c r="L2" s="1303"/>
      <c r="M2" s="1303"/>
      <c r="N2" s="1303"/>
    </row>
    <row r="3" spans="1:14" ht="14.45" customHeight="1" x14ac:dyDescent="0.25">
      <c r="A3" s="1304" t="s">
        <v>4713</v>
      </c>
      <c r="B3" s="1304"/>
      <c r="C3" s="1304"/>
      <c r="D3" s="1304"/>
      <c r="E3" s="1304"/>
      <c r="F3" s="1304"/>
      <c r="G3" s="1304"/>
      <c r="H3" s="1304"/>
      <c r="I3" s="1304"/>
      <c r="J3" s="1304"/>
      <c r="K3" s="1304"/>
      <c r="L3" s="1304"/>
      <c r="M3" s="1304"/>
      <c r="N3" s="1304"/>
    </row>
    <row r="4" spans="1:14" ht="14.45" customHeight="1" x14ac:dyDescent="0.25">
      <c r="A4" s="1304"/>
      <c r="B4" s="1304"/>
      <c r="C4" s="1304"/>
      <c r="D4" s="1304"/>
      <c r="E4" s="1304"/>
      <c r="F4" s="1304"/>
      <c r="G4" s="1304"/>
      <c r="H4" s="1304"/>
      <c r="I4" s="1304"/>
      <c r="J4" s="1304"/>
      <c r="K4" s="1304"/>
      <c r="L4" s="1304"/>
      <c r="M4" s="1304"/>
      <c r="N4" s="1304"/>
    </row>
    <row r="6" spans="1:14" x14ac:dyDescent="0.25">
      <c r="A6" s="1290" t="s">
        <v>5990</v>
      </c>
      <c r="B6" s="1290"/>
      <c r="C6" s="1290"/>
      <c r="D6" s="1290"/>
      <c r="E6" s="1290"/>
      <c r="F6" s="1290"/>
      <c r="G6" s="1290"/>
      <c r="H6" s="1290"/>
      <c r="I6" s="1290"/>
      <c r="J6" s="1290"/>
      <c r="K6" s="1290"/>
      <c r="L6" s="1290"/>
      <c r="M6" s="1290"/>
      <c r="N6" s="1290"/>
    </row>
    <row r="7" spans="1:14" x14ac:dyDescent="0.25">
      <c r="A7" s="1290"/>
      <c r="B7" s="1290"/>
      <c r="C7" s="1290"/>
      <c r="D7" s="1290"/>
      <c r="E7" s="1290"/>
      <c r="F7" s="1290"/>
      <c r="G7" s="1290"/>
      <c r="H7" s="1290"/>
      <c r="I7" s="1290"/>
      <c r="J7" s="1290"/>
      <c r="K7" s="1290"/>
      <c r="L7" s="1290"/>
      <c r="M7" s="1290"/>
      <c r="N7" s="1290"/>
    </row>
    <row r="8" spans="1:14" x14ac:dyDescent="0.25">
      <c r="A8" s="1291" t="s">
        <v>6021</v>
      </c>
      <c r="B8" s="1291"/>
      <c r="C8" s="1291"/>
      <c r="D8" s="1291"/>
      <c r="E8" s="1291"/>
      <c r="F8" s="1291"/>
      <c r="G8" s="1291"/>
      <c r="H8" s="1291"/>
      <c r="I8" s="1291"/>
      <c r="J8" s="1291"/>
      <c r="K8" s="1291"/>
      <c r="L8" s="1291"/>
      <c r="M8" s="1291"/>
      <c r="N8" s="1291"/>
    </row>
    <row r="9" spans="1:14" x14ac:dyDescent="0.25">
      <c r="A9" s="1291"/>
      <c r="B9" s="1291"/>
      <c r="C9" s="1291"/>
      <c r="D9" s="1291"/>
      <c r="E9" s="1291"/>
      <c r="F9" s="1291"/>
      <c r="G9" s="1291"/>
      <c r="H9" s="1291"/>
      <c r="I9" s="1291"/>
      <c r="J9" s="1291"/>
      <c r="K9" s="1291"/>
      <c r="L9" s="1291"/>
      <c r="M9" s="1291"/>
      <c r="N9" s="1291"/>
    </row>
    <row r="10" spans="1:14" ht="14.45" customHeight="1" x14ac:dyDescent="0.25">
      <c r="A10" s="1292" t="s">
        <v>1894</v>
      </c>
      <c r="B10" s="1293"/>
      <c r="C10" s="1293"/>
      <c r="D10" s="1294"/>
      <c r="E10" s="463"/>
      <c r="F10" s="1301" t="s">
        <v>4751</v>
      </c>
      <c r="G10" s="1301"/>
      <c r="H10" s="1301"/>
      <c r="I10" s="1301"/>
      <c r="K10" s="1302" t="s">
        <v>1202</v>
      </c>
      <c r="L10" s="1302"/>
      <c r="M10" s="1302"/>
      <c r="N10" s="1302"/>
    </row>
    <row r="11" spans="1:14" ht="14.45" customHeight="1" x14ac:dyDescent="0.25">
      <c r="A11" s="1295"/>
      <c r="B11" s="1296"/>
      <c r="C11" s="1296"/>
      <c r="D11" s="1297"/>
      <c r="E11" s="464"/>
      <c r="F11" s="1301"/>
      <c r="G11" s="1301"/>
      <c r="H11" s="1301"/>
      <c r="I11" s="1301"/>
      <c r="K11" s="1302"/>
      <c r="L11" s="1302"/>
      <c r="M11" s="1302"/>
      <c r="N11" s="1302"/>
    </row>
    <row r="12" spans="1:14" ht="14.45" customHeight="1" x14ac:dyDescent="0.25">
      <c r="A12" s="1298"/>
      <c r="B12" s="1299"/>
      <c r="C12" s="1299"/>
      <c r="D12" s="1300"/>
      <c r="E12" s="465"/>
      <c r="F12" s="1301"/>
      <c r="G12" s="1301"/>
      <c r="H12" s="1301"/>
      <c r="I12" s="1301"/>
      <c r="K12" s="1302"/>
      <c r="L12" s="1302"/>
      <c r="M12" s="1302"/>
      <c r="N12" s="1302"/>
    </row>
    <row r="13" spans="1:14" ht="27" thickBot="1" x14ac:dyDescent="0.3">
      <c r="A13" s="1281" t="s">
        <v>4590</v>
      </c>
      <c r="B13" s="1282"/>
      <c r="C13" s="1282"/>
      <c r="D13" s="1283"/>
      <c r="E13" s="466"/>
      <c r="F13" s="1284" t="s">
        <v>4590</v>
      </c>
      <c r="G13" s="1285"/>
      <c r="H13" s="1285"/>
      <c r="I13" s="1286"/>
      <c r="K13" s="1284" t="s">
        <v>4590</v>
      </c>
      <c r="L13" s="1285"/>
      <c r="M13" s="1285"/>
      <c r="N13" s="1286"/>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7" t="s">
        <v>4596</v>
      </c>
      <c r="B39" s="1287"/>
      <c r="C39" s="1287"/>
      <c r="D39" s="205">
        <f>SUM(D15:D38)</f>
        <v>6567291</v>
      </c>
      <c r="E39" s="472"/>
      <c r="F39" s="1288" t="s">
        <v>4596</v>
      </c>
      <c r="G39" s="1288"/>
      <c r="H39" s="1289"/>
      <c r="I39" s="429">
        <f>SUM(I15:I38)</f>
        <v>6374135</v>
      </c>
      <c r="K39" s="1288" t="s">
        <v>4596</v>
      </c>
      <c r="L39" s="1288"/>
      <c r="M39" s="1289"/>
      <c r="N39" s="429">
        <f>SUM(N15:N38)</f>
        <v>6374135</v>
      </c>
    </row>
    <row r="40" spans="1:14" x14ac:dyDescent="0.25">
      <c r="D40" s="50"/>
      <c r="E40" s="472"/>
      <c r="I40" s="50"/>
    </row>
    <row r="41" spans="1:14" x14ac:dyDescent="0.25">
      <c r="D41" s="50"/>
      <c r="E41" s="472"/>
      <c r="I41" s="50"/>
    </row>
    <row r="42" spans="1:14" x14ac:dyDescent="0.25">
      <c r="A42" s="1290" t="s">
        <v>6137</v>
      </c>
      <c r="B42" s="1290"/>
      <c r="C42" s="1290"/>
      <c r="D42" s="1290"/>
      <c r="E42" s="1290"/>
      <c r="F42" s="1290"/>
      <c r="G42" s="1290"/>
      <c r="H42" s="1290"/>
      <c r="I42" s="1290"/>
      <c r="J42" s="1290"/>
      <c r="K42" s="1290"/>
      <c r="L42" s="1290"/>
      <c r="M42" s="1290"/>
      <c r="N42" s="1290"/>
    </row>
    <row r="43" spans="1:14" x14ac:dyDescent="0.25">
      <c r="A43" s="1290"/>
      <c r="B43" s="1290"/>
      <c r="C43" s="1290"/>
      <c r="D43" s="1290"/>
      <c r="E43" s="1290"/>
      <c r="F43" s="1290"/>
      <c r="G43" s="1290"/>
      <c r="H43" s="1290"/>
      <c r="I43" s="1290"/>
      <c r="J43" s="1290"/>
      <c r="K43" s="1290"/>
      <c r="L43" s="1290"/>
      <c r="M43" s="1290"/>
      <c r="N43" s="1290"/>
    </row>
    <row r="44" spans="1:14" x14ac:dyDescent="0.25">
      <c r="A44" s="1291" t="s">
        <v>6138</v>
      </c>
      <c r="B44" s="1291"/>
      <c r="C44" s="1291"/>
      <c r="D44" s="1291"/>
      <c r="E44" s="1291"/>
      <c r="F44" s="1291"/>
      <c r="G44" s="1291"/>
      <c r="H44" s="1291"/>
      <c r="I44" s="1291"/>
      <c r="J44" s="1291"/>
      <c r="K44" s="1291"/>
      <c r="L44" s="1291"/>
      <c r="M44" s="1291"/>
      <c r="N44" s="1291"/>
    </row>
    <row r="45" spans="1:14" x14ac:dyDescent="0.25">
      <c r="A45" s="1291"/>
      <c r="B45" s="1291"/>
      <c r="C45" s="1291"/>
      <c r="D45" s="1291"/>
      <c r="E45" s="1291"/>
      <c r="F45" s="1291"/>
      <c r="G45" s="1291"/>
      <c r="H45" s="1291"/>
      <c r="I45" s="1291"/>
      <c r="J45" s="1291"/>
      <c r="K45" s="1291"/>
      <c r="L45" s="1291"/>
      <c r="M45" s="1291"/>
      <c r="N45" s="1291"/>
    </row>
    <row r="46" spans="1:14" ht="14.45" customHeight="1" x14ac:dyDescent="0.25">
      <c r="A46" s="1292" t="s">
        <v>1894</v>
      </c>
      <c r="B46" s="1293"/>
      <c r="C46" s="1293"/>
      <c r="D46" s="1294"/>
      <c r="E46" s="463"/>
      <c r="F46" s="1301" t="s">
        <v>4751</v>
      </c>
      <c r="G46" s="1301"/>
      <c r="H46" s="1301"/>
      <c r="I46" s="1301"/>
      <c r="K46" s="1302" t="s">
        <v>1202</v>
      </c>
      <c r="L46" s="1302"/>
      <c r="M46" s="1302"/>
      <c r="N46" s="1302"/>
    </row>
    <row r="47" spans="1:14" ht="14.45" customHeight="1" x14ac:dyDescent="0.25">
      <c r="A47" s="1295"/>
      <c r="B47" s="1296"/>
      <c r="C47" s="1296"/>
      <c r="D47" s="1297"/>
      <c r="E47" s="464"/>
      <c r="F47" s="1301"/>
      <c r="G47" s="1301"/>
      <c r="H47" s="1301"/>
      <c r="I47" s="1301"/>
      <c r="K47" s="1302"/>
      <c r="L47" s="1302"/>
      <c r="M47" s="1302"/>
      <c r="N47" s="1302"/>
    </row>
    <row r="48" spans="1:14" ht="14.45" customHeight="1" x14ac:dyDescent="0.25">
      <c r="A48" s="1298"/>
      <c r="B48" s="1299"/>
      <c r="C48" s="1299"/>
      <c r="D48" s="1300"/>
      <c r="E48" s="465"/>
      <c r="F48" s="1301"/>
      <c r="G48" s="1301"/>
      <c r="H48" s="1301"/>
      <c r="I48" s="1301"/>
      <c r="K48" s="1302"/>
      <c r="L48" s="1302"/>
      <c r="M48" s="1302"/>
      <c r="N48" s="1302"/>
    </row>
    <row r="49" spans="1:14" ht="27" thickBot="1" x14ac:dyDescent="0.3">
      <c r="A49" s="1281" t="s">
        <v>4590</v>
      </c>
      <c r="B49" s="1282"/>
      <c r="C49" s="1282"/>
      <c r="D49" s="1283"/>
      <c r="E49" s="466"/>
      <c r="F49" s="1284" t="s">
        <v>4590</v>
      </c>
      <c r="G49" s="1285"/>
      <c r="H49" s="1285"/>
      <c r="I49" s="1286"/>
      <c r="K49" s="1284" t="s">
        <v>4590</v>
      </c>
      <c r="L49" s="1285"/>
      <c r="M49" s="1285"/>
      <c r="N49" s="1286"/>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7" t="s">
        <v>4596</v>
      </c>
      <c r="B79" s="1287"/>
      <c r="C79" s="1287"/>
      <c r="D79" s="205">
        <f>SUM(D51:D78)</f>
        <v>4135000</v>
      </c>
      <c r="E79" s="472"/>
      <c r="F79" s="1288" t="s">
        <v>4596</v>
      </c>
      <c r="G79" s="1288"/>
      <c r="H79" s="1289"/>
      <c r="I79" s="205">
        <f>SUM(I51:I78)</f>
        <v>4012280</v>
      </c>
      <c r="K79" s="1288" t="s">
        <v>4596</v>
      </c>
      <c r="L79" s="1288"/>
      <c r="M79" s="1289"/>
      <c r="N79" s="205">
        <f>SUM(N51:N78)</f>
        <v>4012280</v>
      </c>
    </row>
    <row r="82" spans="1:14" ht="27.75" customHeight="1" x14ac:dyDescent="0.25">
      <c r="A82" s="1290" t="s">
        <v>7091</v>
      </c>
      <c r="B82" s="1290"/>
      <c r="C82" s="1290"/>
      <c r="D82" s="1290"/>
      <c r="E82" s="1290"/>
      <c r="F82" s="1290"/>
      <c r="G82" s="1290"/>
      <c r="H82" s="1290"/>
      <c r="I82" s="1290"/>
      <c r="J82" s="1290"/>
      <c r="K82" s="1290"/>
      <c r="L82" s="1290"/>
      <c r="M82" s="1290"/>
      <c r="N82" s="1290"/>
    </row>
    <row r="83" spans="1:14" ht="15" customHeight="1" x14ac:dyDescent="0.25">
      <c r="A83" s="1291" t="s">
        <v>7092</v>
      </c>
      <c r="B83" s="1291"/>
      <c r="C83" s="1291"/>
      <c r="D83" s="1291"/>
      <c r="E83" s="1291"/>
      <c r="F83" s="1291"/>
      <c r="G83" s="1291"/>
      <c r="H83" s="1291"/>
      <c r="I83" s="1291"/>
      <c r="J83" s="1291"/>
      <c r="K83" s="1291"/>
      <c r="L83" s="1291"/>
      <c r="M83" s="1291"/>
      <c r="N83" s="1291"/>
    </row>
    <row r="84" spans="1:14" ht="15" customHeight="1" x14ac:dyDescent="0.25">
      <c r="A84" s="1291"/>
      <c r="B84" s="1291"/>
      <c r="C84" s="1291"/>
      <c r="D84" s="1291"/>
      <c r="E84" s="1291"/>
      <c r="F84" s="1291"/>
      <c r="G84" s="1291"/>
      <c r="H84" s="1291"/>
      <c r="I84" s="1291"/>
      <c r="J84" s="1291"/>
      <c r="K84" s="1291"/>
      <c r="L84" s="1291"/>
      <c r="M84" s="1291"/>
      <c r="N84" s="1291"/>
    </row>
    <row r="85" spans="1:14" ht="14.45" customHeight="1" x14ac:dyDescent="0.25">
      <c r="A85" s="1292" t="s">
        <v>1894</v>
      </c>
      <c r="B85" s="1293"/>
      <c r="C85" s="1293"/>
      <c r="D85" s="1294"/>
      <c r="E85" s="463"/>
      <c r="F85" s="1301" t="s">
        <v>4751</v>
      </c>
      <c r="G85" s="1301"/>
      <c r="H85" s="1301"/>
      <c r="I85" s="1301"/>
      <c r="K85" s="1302" t="s">
        <v>1202</v>
      </c>
      <c r="L85" s="1302"/>
      <c r="M85" s="1302"/>
      <c r="N85" s="1302"/>
    </row>
    <row r="86" spans="1:14" ht="14.45" customHeight="1" x14ac:dyDescent="0.25">
      <c r="A86" s="1295"/>
      <c r="B86" s="1296"/>
      <c r="C86" s="1296"/>
      <c r="D86" s="1297"/>
      <c r="E86" s="464"/>
      <c r="F86" s="1301"/>
      <c r="G86" s="1301"/>
      <c r="H86" s="1301"/>
      <c r="I86" s="1301"/>
      <c r="K86" s="1302"/>
      <c r="L86" s="1302"/>
      <c r="M86" s="1302"/>
      <c r="N86" s="1302"/>
    </row>
    <row r="87" spans="1:14" ht="14.45" customHeight="1" x14ac:dyDescent="0.25">
      <c r="A87" s="1298"/>
      <c r="B87" s="1299"/>
      <c r="C87" s="1299"/>
      <c r="D87" s="1300"/>
      <c r="E87" s="465"/>
      <c r="F87" s="1301"/>
      <c r="G87" s="1301"/>
      <c r="H87" s="1301"/>
      <c r="I87" s="1301"/>
      <c r="K87" s="1302"/>
      <c r="L87" s="1302"/>
      <c r="M87" s="1302"/>
      <c r="N87" s="1302"/>
    </row>
    <row r="88" spans="1:14" ht="27" thickBot="1" x14ac:dyDescent="0.3">
      <c r="A88" s="1281" t="s">
        <v>4590</v>
      </c>
      <c r="B88" s="1282"/>
      <c r="C88" s="1282"/>
      <c r="D88" s="1283"/>
      <c r="E88" s="466"/>
      <c r="F88" s="1284" t="s">
        <v>4590</v>
      </c>
      <c r="G88" s="1285"/>
      <c r="H88" s="1285"/>
      <c r="I88" s="1286"/>
      <c r="K88" s="1284" t="s">
        <v>4590</v>
      </c>
      <c r="L88" s="1285"/>
      <c r="M88" s="1285"/>
      <c r="N88" s="1286"/>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12381</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7" t="s">
        <v>4596</v>
      </c>
      <c r="B109" s="1287"/>
      <c r="C109" s="1287"/>
      <c r="D109" s="205">
        <f>SUM(D90:D108)</f>
        <v>4677000</v>
      </c>
      <c r="E109" s="472"/>
      <c r="F109" s="1288" t="s">
        <v>4596</v>
      </c>
      <c r="G109" s="1288"/>
      <c r="H109" s="1289"/>
      <c r="I109" s="429">
        <f>SUM(I90:I107)</f>
        <v>4531000</v>
      </c>
      <c r="K109" s="1288" t="s">
        <v>4596</v>
      </c>
      <c r="L109" s="1288"/>
      <c r="M109" s="1289"/>
      <c r="N109" s="429">
        <f>SUM(N90:N107)</f>
        <v>4531779</v>
      </c>
    </row>
    <row r="112" spans="1:14" ht="27.75" customHeight="1" x14ac:dyDescent="0.25">
      <c r="A112" s="1290" t="s">
        <v>10437</v>
      </c>
      <c r="B112" s="1290"/>
      <c r="C112" s="1290"/>
      <c r="D112" s="1290"/>
      <c r="E112" s="1290"/>
      <c r="F112" s="1290"/>
      <c r="G112" s="1290"/>
      <c r="H112" s="1290"/>
      <c r="I112" s="1290"/>
      <c r="J112" s="1290"/>
      <c r="K112" s="1290"/>
      <c r="L112" s="1290"/>
      <c r="M112" s="1290"/>
      <c r="N112" s="1290"/>
    </row>
    <row r="113" spans="1:14" ht="15" customHeight="1" x14ac:dyDescent="0.25">
      <c r="A113" s="1291" t="s">
        <v>10438</v>
      </c>
      <c r="B113" s="1291"/>
      <c r="C113" s="1291"/>
      <c r="D113" s="1291"/>
      <c r="E113" s="1291"/>
      <c r="F113" s="1291"/>
      <c r="G113" s="1291"/>
      <c r="H113" s="1291"/>
      <c r="I113" s="1291"/>
      <c r="J113" s="1291"/>
      <c r="K113" s="1291"/>
      <c r="L113" s="1291"/>
      <c r="M113" s="1291"/>
      <c r="N113" s="1291"/>
    </row>
    <row r="114" spans="1:14" ht="15" customHeight="1" x14ac:dyDescent="0.25">
      <c r="A114" s="1291"/>
      <c r="B114" s="1291"/>
      <c r="C114" s="1291"/>
      <c r="D114" s="1291"/>
      <c r="E114" s="1291"/>
      <c r="F114" s="1291"/>
      <c r="G114" s="1291"/>
      <c r="H114" s="1291"/>
      <c r="I114" s="1291"/>
      <c r="J114" s="1291"/>
      <c r="K114" s="1291"/>
      <c r="L114" s="1291"/>
      <c r="M114" s="1291"/>
      <c r="N114" s="1291"/>
    </row>
    <row r="115" spans="1:14" ht="14.45" customHeight="1" x14ac:dyDescent="0.25">
      <c r="A115" s="1292" t="s">
        <v>1894</v>
      </c>
      <c r="B115" s="1293"/>
      <c r="C115" s="1293"/>
      <c r="D115" s="1294"/>
      <c r="E115" s="463"/>
      <c r="F115" s="1301" t="s">
        <v>4751</v>
      </c>
      <c r="G115" s="1301"/>
      <c r="H115" s="1301"/>
      <c r="I115" s="1301"/>
      <c r="K115" s="1302" t="s">
        <v>1202</v>
      </c>
      <c r="L115" s="1302"/>
      <c r="M115" s="1302"/>
      <c r="N115" s="1302"/>
    </row>
    <row r="116" spans="1:14" ht="14.45" customHeight="1" x14ac:dyDescent="0.25">
      <c r="A116" s="1295"/>
      <c r="B116" s="1296"/>
      <c r="C116" s="1296"/>
      <c r="D116" s="1297"/>
      <c r="E116" s="464"/>
      <c r="F116" s="1301"/>
      <c r="G116" s="1301"/>
      <c r="H116" s="1301"/>
      <c r="I116" s="1301"/>
      <c r="K116" s="1302"/>
      <c r="L116" s="1302"/>
      <c r="M116" s="1302"/>
      <c r="N116" s="1302"/>
    </row>
    <row r="117" spans="1:14" ht="14.45" customHeight="1" x14ac:dyDescent="0.25">
      <c r="A117" s="1298"/>
      <c r="B117" s="1299"/>
      <c r="C117" s="1299"/>
      <c r="D117" s="1300"/>
      <c r="E117" s="465"/>
      <c r="F117" s="1301"/>
      <c r="G117" s="1301"/>
      <c r="H117" s="1301"/>
      <c r="I117" s="1301"/>
      <c r="K117" s="1302"/>
      <c r="L117" s="1302"/>
      <c r="M117" s="1302"/>
      <c r="N117" s="1302"/>
    </row>
    <row r="118" spans="1:14" ht="27" thickBot="1" x14ac:dyDescent="0.3">
      <c r="A118" s="1281" t="s">
        <v>4590</v>
      </c>
      <c r="B118" s="1282"/>
      <c r="C118" s="1282"/>
      <c r="D118" s="1283"/>
      <c r="E118" s="466"/>
      <c r="F118" s="1284" t="s">
        <v>4590</v>
      </c>
      <c r="G118" s="1285"/>
      <c r="H118" s="1285"/>
      <c r="I118" s="1286"/>
      <c r="K118" s="1284" t="s">
        <v>4590</v>
      </c>
      <c r="L118" s="1285"/>
      <c r="M118" s="1285"/>
      <c r="N118" s="1286"/>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12381</v>
      </c>
      <c r="C130" s="328"/>
      <c r="D130" s="782">
        <v>25000</v>
      </c>
      <c r="E130" s="471"/>
      <c r="F130" s="430">
        <v>45244</v>
      </c>
      <c r="G130" s="99" t="s">
        <v>11676</v>
      </c>
      <c r="H130" s="328"/>
      <c r="I130" s="367">
        <v>300000</v>
      </c>
      <c r="K130" s="430"/>
      <c r="L130" s="99"/>
      <c r="M130" s="328"/>
      <c r="N130" s="367"/>
    </row>
    <row r="131" spans="1:14" ht="30" x14ac:dyDescent="0.25">
      <c r="A131" s="342">
        <v>45325</v>
      </c>
      <c r="B131" s="99" t="s">
        <v>12462</v>
      </c>
      <c r="C131" s="15"/>
      <c r="D131" s="15">
        <v>50000</v>
      </c>
      <c r="E131" s="471"/>
      <c r="F131" s="430">
        <v>45257</v>
      </c>
      <c r="G131" s="99" t="s">
        <v>11802</v>
      </c>
      <c r="H131" s="328"/>
      <c r="I131" s="367">
        <v>500000</v>
      </c>
      <c r="K131" s="342"/>
      <c r="L131" s="99"/>
      <c r="M131" s="305"/>
      <c r="N131" s="15"/>
    </row>
    <row r="132" spans="1:14" x14ac:dyDescent="0.25">
      <c r="A132" s="342">
        <v>45341</v>
      </c>
      <c r="B132" s="99" t="s">
        <v>12606</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7" t="s">
        <v>4596</v>
      </c>
      <c r="B139" s="1287"/>
      <c r="C139" s="1287"/>
      <c r="D139" s="205">
        <f>SUM(D120:D138)</f>
        <v>3885000</v>
      </c>
      <c r="E139" s="472"/>
      <c r="F139" s="1288" t="s">
        <v>4596</v>
      </c>
      <c r="G139" s="1288"/>
      <c r="H139" s="1289"/>
      <c r="I139" s="429">
        <f>SUM(I120:I137)</f>
        <v>11609683</v>
      </c>
      <c r="K139" s="1288" t="s">
        <v>4596</v>
      </c>
      <c r="L139" s="1288"/>
      <c r="M139" s="1289"/>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30" t="s">
        <v>9502</v>
      </c>
      <c r="C1" s="1331"/>
      <c r="D1" s="1331"/>
      <c r="E1" s="1332"/>
      <c r="H1" s="1308" t="s">
        <v>11403</v>
      </c>
      <c r="I1" s="1309"/>
      <c r="J1" s="1309"/>
      <c r="K1" s="1310"/>
      <c r="N1" s="1308" t="s">
        <v>11403</v>
      </c>
      <c r="O1" s="1309"/>
      <c r="P1" s="1309"/>
      <c r="Q1" s="1310"/>
      <c r="S1" s="1324" t="s">
        <v>9502</v>
      </c>
      <c r="T1" s="1325"/>
      <c r="U1" s="1325"/>
      <c r="V1" s="1326"/>
      <c r="Z1" s="1330" t="s">
        <v>9502</v>
      </c>
      <c r="AA1" s="1331"/>
      <c r="AB1" s="1331"/>
      <c r="AC1" s="1332"/>
    </row>
    <row r="2" spans="2:29" ht="21" x14ac:dyDescent="0.35">
      <c r="B2" s="1327" t="s">
        <v>10401</v>
      </c>
      <c r="C2" s="1328"/>
      <c r="D2" s="1328"/>
      <c r="E2" s="1329"/>
      <c r="H2" s="1308" t="s">
        <v>11402</v>
      </c>
      <c r="I2" s="1309"/>
      <c r="J2" s="1309"/>
      <c r="K2" s="1310"/>
      <c r="N2" s="1308" t="s">
        <v>11402</v>
      </c>
      <c r="O2" s="1309"/>
      <c r="P2" s="1309"/>
      <c r="Q2" s="1310"/>
      <c r="S2" s="1327" t="s">
        <v>8164</v>
      </c>
      <c r="T2" s="1328"/>
      <c r="U2" s="1328"/>
      <c r="V2" s="1329"/>
      <c r="Z2" s="1327" t="s">
        <v>7170</v>
      </c>
      <c r="AA2" s="1328"/>
      <c r="AB2" s="1328"/>
      <c r="AC2" s="1329"/>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05" t="s">
        <v>9495</v>
      </c>
      <c r="C4" s="1306"/>
      <c r="D4" s="1306"/>
      <c r="E4" s="933">
        <f ca="1">'Main Summary'!B19-K5-K10</f>
        <v>206459049.31776047</v>
      </c>
      <c r="H4" s="1308" t="s">
        <v>11404</v>
      </c>
      <c r="I4" s="1309"/>
      <c r="J4" s="1309"/>
      <c r="K4" s="1310"/>
      <c r="N4" s="1308" t="s">
        <v>11404</v>
      </c>
      <c r="O4" s="1309"/>
      <c r="P4" s="1309"/>
      <c r="Q4" s="1310"/>
      <c r="S4" s="1305" t="s">
        <v>9495</v>
      </c>
      <c r="T4" s="1306"/>
      <c r="U4" s="1306"/>
      <c r="V4" s="933">
        <f ca="1">'Main Summary'!F19-Q5-Q10</f>
        <v>137668700.60426268</v>
      </c>
      <c r="Z4" s="1305" t="s">
        <v>9495</v>
      </c>
      <c r="AA4" s="1306"/>
      <c r="AB4" s="1306"/>
      <c r="AC4" s="933">
        <f>'Main Summary'!J19</f>
        <v>66512286.479166672</v>
      </c>
    </row>
    <row r="5" spans="2:29" ht="19.5" thickBot="1" x14ac:dyDescent="0.35">
      <c r="B5" s="1305" t="s">
        <v>9496</v>
      </c>
      <c r="C5" s="1306"/>
      <c r="D5" s="1306"/>
      <c r="E5" s="933">
        <f ca="1">'Main Summary'!C19-K6-K11</f>
        <v>267391255</v>
      </c>
      <c r="H5" s="1305" t="s">
        <v>9495</v>
      </c>
      <c r="I5" s="1306"/>
      <c r="J5" s="1306"/>
      <c r="K5" s="1035">
        <f ca="1">SUMIF(Posting!$B17317:$E27759,"Meezan Bank Head Office",Posting!$E17317:$E27759)</f>
        <v>10761170</v>
      </c>
      <c r="N5" s="1305" t="s">
        <v>9495</v>
      </c>
      <c r="O5" s="1306"/>
      <c r="P5" s="1306"/>
      <c r="Q5" s="1035">
        <f ca="1">SUMIF(Posting!$B1:$E17316,"Meezan Bank Head Office",Posting!$E1:$E17316)</f>
        <v>13034925</v>
      </c>
      <c r="S5" s="1305" t="s">
        <v>9496</v>
      </c>
      <c r="T5" s="1306"/>
      <c r="U5" s="1306"/>
      <c r="V5" s="933">
        <f ca="1">'Main Summary'!G19-Q6-Q11</f>
        <v>176831246.42000002</v>
      </c>
      <c r="Z5" s="1305" t="s">
        <v>9496</v>
      </c>
      <c r="AA5" s="1306"/>
      <c r="AB5" s="1306"/>
      <c r="AC5" s="933">
        <f>'Main Summary'!K19</f>
        <v>82215394.510000005</v>
      </c>
    </row>
    <row r="6" spans="2:29" ht="18.75" x14ac:dyDescent="0.3">
      <c r="B6" s="1305" t="s">
        <v>2613</v>
      </c>
      <c r="C6" s="1306"/>
      <c r="D6" s="1306"/>
      <c r="E6" s="933">
        <f ca="1">E5-E4</f>
        <v>60932205.682239532</v>
      </c>
      <c r="H6" s="1305" t="s">
        <v>9496</v>
      </c>
      <c r="I6" s="1306"/>
      <c r="J6" s="1306"/>
      <c r="K6" s="1020">
        <f ca="1">SUMIF(Posting!$B17317:$F27759,"Meezan Bank Head Office",Posting!$F17317:$F27759)</f>
        <v>0</v>
      </c>
      <c r="N6" s="1305" t="s">
        <v>9496</v>
      </c>
      <c r="O6" s="1306"/>
      <c r="P6" s="1306"/>
      <c r="Q6" s="1020">
        <f ca="1">SUMIF(Posting!$B1:$F17316,"Meezan Bank Head Office",Posting!$F1:$F17316)</f>
        <v>19830000</v>
      </c>
      <c r="S6" s="1305" t="s">
        <v>2613</v>
      </c>
      <c r="T6" s="1306"/>
      <c r="U6" s="1306"/>
      <c r="V6" s="933">
        <f ca="1">V5-V4</f>
        <v>39162545.815737337</v>
      </c>
      <c r="Z6" s="1305" t="s">
        <v>2613</v>
      </c>
      <c r="AA6" s="1306"/>
      <c r="AB6" s="1306"/>
      <c r="AC6" s="933">
        <f>AC5-AC4</f>
        <v>15703108.030833334</v>
      </c>
    </row>
    <row r="7" spans="2:29" ht="18.75" x14ac:dyDescent="0.3">
      <c r="B7" s="1305"/>
      <c r="C7" s="1306"/>
      <c r="D7" s="1306"/>
      <c r="E7" s="933"/>
      <c r="H7" s="1305" t="s">
        <v>2613</v>
      </c>
      <c r="I7" s="1306"/>
      <c r="J7" s="1306"/>
      <c r="K7" s="933">
        <f ca="1">K6-K5</f>
        <v>-10761170</v>
      </c>
      <c r="N7" s="1305" t="s">
        <v>2613</v>
      </c>
      <c r="O7" s="1306"/>
      <c r="P7" s="1306"/>
      <c r="Q7" s="933">
        <f ca="1">Q6-Q5</f>
        <v>6795075</v>
      </c>
      <c r="S7" s="1305"/>
      <c r="T7" s="1306"/>
      <c r="U7" s="1306"/>
      <c r="V7" s="933"/>
      <c r="Z7" s="1305"/>
      <c r="AA7" s="1306"/>
      <c r="AB7" s="1306"/>
      <c r="AC7" s="933"/>
    </row>
    <row r="8" spans="2:29" ht="19.5" thickBot="1" x14ac:dyDescent="0.35">
      <c r="B8" s="1307" t="s">
        <v>11050</v>
      </c>
      <c r="C8" s="1287"/>
      <c r="D8" s="1287"/>
      <c r="E8" s="933"/>
      <c r="H8" s="1305"/>
      <c r="I8" s="1306"/>
      <c r="J8" s="1306"/>
      <c r="K8" s="933"/>
      <c r="N8" s="1305"/>
      <c r="O8" s="1306"/>
      <c r="P8" s="1306"/>
      <c r="Q8" s="933"/>
      <c r="S8" s="1307" t="s">
        <v>11050</v>
      </c>
      <c r="T8" s="1287"/>
      <c r="U8" s="1287"/>
      <c r="V8" s="933"/>
      <c r="Z8" s="1305" t="s">
        <v>9497</v>
      </c>
      <c r="AA8" s="1306"/>
      <c r="AB8" s="1306"/>
      <c r="AC8" s="933">
        <v>300000</v>
      </c>
    </row>
    <row r="9" spans="2:29" ht="21.75" thickBot="1" x14ac:dyDescent="0.4">
      <c r="B9" s="1305" t="s">
        <v>9499</v>
      </c>
      <c r="C9" s="1306"/>
      <c r="D9" s="1306"/>
      <c r="E9" s="934">
        <v>500000</v>
      </c>
      <c r="H9" s="1308" t="s">
        <v>11405</v>
      </c>
      <c r="I9" s="1309"/>
      <c r="J9" s="1309"/>
      <c r="K9" s="1310"/>
      <c r="N9" s="1308" t="s">
        <v>11405</v>
      </c>
      <c r="O9" s="1309"/>
      <c r="P9" s="1309"/>
      <c r="Q9" s="1310"/>
      <c r="S9" s="1305" t="s">
        <v>9499</v>
      </c>
      <c r="T9" s="1306"/>
      <c r="U9" s="1306"/>
      <c r="V9" s="934">
        <v>526260</v>
      </c>
      <c r="Z9" s="1305" t="s">
        <v>9498</v>
      </c>
      <c r="AA9" s="1306"/>
      <c r="AB9" s="1306"/>
      <c r="AC9" s="933">
        <v>526260</v>
      </c>
    </row>
    <row r="10" spans="2:29" s="930" customFormat="1" ht="19.5" thickBot="1" x14ac:dyDescent="0.35">
      <c r="B10" s="1305"/>
      <c r="C10" s="1306"/>
      <c r="D10" s="1306"/>
      <c r="E10" s="934"/>
      <c r="H10" s="1305" t="s">
        <v>9495</v>
      </c>
      <c r="I10" s="1306"/>
      <c r="J10" s="1306"/>
      <c r="K10" s="1035">
        <f ca="1">SUMIF(Posting!$B17317:$E27759,"Saifee Hospital",Posting!$E17317:$E27759)</f>
        <v>1162910</v>
      </c>
      <c r="N10" s="1305" t="s">
        <v>9495</v>
      </c>
      <c r="O10" s="1306"/>
      <c r="P10" s="1306"/>
      <c r="Q10" s="1035">
        <f ca="1">SUMIF(Posting!$B1:$E17316,"Saifee Hospital",Posting!$E1:$E17316)</f>
        <v>1591330</v>
      </c>
      <c r="S10" s="1305"/>
      <c r="T10" s="1306"/>
      <c r="U10" s="1306"/>
      <c r="V10" s="934"/>
      <c r="Z10" s="1305" t="s">
        <v>9499</v>
      </c>
      <c r="AA10" s="1306"/>
      <c r="AB10" s="1306"/>
      <c r="AC10" s="934">
        <v>1314656</v>
      </c>
    </row>
    <row r="11" spans="2:29" ht="18.75" x14ac:dyDescent="0.3">
      <c r="B11" s="1307" t="s">
        <v>2613</v>
      </c>
      <c r="C11" s="1287"/>
      <c r="D11" s="1287"/>
      <c r="E11" s="933">
        <f ca="1">E9+E6</f>
        <v>61432205.682239532</v>
      </c>
      <c r="H11" s="1305" t="s">
        <v>9496</v>
      </c>
      <c r="I11" s="1306"/>
      <c r="J11" s="1306"/>
      <c r="K11" s="1020">
        <f ca="1">SUMIF(Posting!$B17317:$F27759,"Saifee Hospital",Posting!$F17317:$F27759)</f>
        <v>1900000</v>
      </c>
      <c r="N11" s="1305" t="s">
        <v>9496</v>
      </c>
      <c r="O11" s="1306"/>
      <c r="P11" s="1306"/>
      <c r="Q11" s="1020">
        <f ca="1">SUMIF(Posting!$B1:$F17316,"Saifee Hospital",Posting!$F1:$F17316)</f>
        <v>2434251</v>
      </c>
      <c r="S11" s="1307" t="s">
        <v>2613</v>
      </c>
      <c r="T11" s="1287"/>
      <c r="U11" s="1287"/>
      <c r="V11" s="933">
        <f ca="1">V9+V6</f>
        <v>39688805.815737337</v>
      </c>
      <c r="Z11" s="1305" t="s">
        <v>2615</v>
      </c>
      <c r="AA11" s="1306"/>
      <c r="AB11" s="1306"/>
      <c r="AC11" s="933">
        <f>AC6-AC8-AC9+AC10</f>
        <v>16191504.030833334</v>
      </c>
    </row>
    <row r="12" spans="2:29" ht="21" x14ac:dyDescent="0.35">
      <c r="B12" s="1316"/>
      <c r="C12" s="1317"/>
      <c r="D12" s="1318"/>
      <c r="E12" s="933"/>
      <c r="H12" s="1305" t="s">
        <v>2613</v>
      </c>
      <c r="I12" s="1306"/>
      <c r="J12" s="1306"/>
      <c r="K12" s="933">
        <f ca="1">K11-K10</f>
        <v>737090</v>
      </c>
      <c r="N12" s="1305" t="s">
        <v>2613</v>
      </c>
      <c r="O12" s="1306"/>
      <c r="P12" s="1306"/>
      <c r="Q12" s="933">
        <f ca="1">Q11-Q10</f>
        <v>842921</v>
      </c>
      <c r="S12" s="1316"/>
      <c r="T12" s="1317"/>
      <c r="U12" s="1318"/>
      <c r="V12" s="933"/>
      <c r="Z12" s="1333" t="s">
        <v>9500</v>
      </c>
      <c r="AA12" s="1334"/>
      <c r="AB12" s="1334"/>
      <c r="AC12" s="937">
        <v>2434251</v>
      </c>
    </row>
    <row r="13" spans="2:29" s="970" customFormat="1" ht="21.75" thickBot="1" x14ac:dyDescent="0.4">
      <c r="B13" s="1321" t="s">
        <v>11049</v>
      </c>
      <c r="C13" s="1322"/>
      <c r="D13" s="1323"/>
      <c r="E13" s="933"/>
      <c r="H13" s="1307"/>
      <c r="I13" s="1287"/>
      <c r="J13" s="1287"/>
      <c r="K13" s="933"/>
      <c r="N13" s="1307"/>
      <c r="O13" s="1287"/>
      <c r="P13" s="1287"/>
      <c r="Q13" s="933"/>
      <c r="S13" s="1321" t="s">
        <v>11049</v>
      </c>
      <c r="T13" s="1322"/>
      <c r="U13" s="1323"/>
      <c r="V13" s="933"/>
      <c r="Z13" s="1311" t="s">
        <v>2615</v>
      </c>
      <c r="AA13" s="1312"/>
      <c r="AB13" s="1312"/>
      <c r="AC13" s="969">
        <f>AC11-AC12</f>
        <v>13757253.030833334</v>
      </c>
    </row>
    <row r="14" spans="2:29" ht="18.75" x14ac:dyDescent="0.3">
      <c r="B14" s="1316" t="s">
        <v>9497</v>
      </c>
      <c r="C14" s="1317"/>
      <c r="D14" s="1318"/>
      <c r="E14" s="933">
        <v>300000</v>
      </c>
      <c r="H14" s="1316"/>
      <c r="I14" s="1317"/>
      <c r="J14" s="1318"/>
      <c r="K14" s="933"/>
      <c r="N14" s="1316"/>
      <c r="O14" s="1317"/>
      <c r="P14" s="1318"/>
      <c r="Q14" s="933"/>
      <c r="S14" s="1316" t="s">
        <v>9497</v>
      </c>
      <c r="T14" s="1317"/>
      <c r="U14" s="1318"/>
      <c r="V14" s="933">
        <v>300000</v>
      </c>
      <c r="Z14" s="935"/>
      <c r="AA14" s="935"/>
      <c r="AB14" s="935"/>
      <c r="AC14" s="936"/>
    </row>
    <row r="15" spans="2:29" ht="18.75" x14ac:dyDescent="0.3">
      <c r="B15" s="1316" t="s">
        <v>9498</v>
      </c>
      <c r="C15" s="1317"/>
      <c r="D15" s="1318"/>
      <c r="E15" s="933">
        <v>500000</v>
      </c>
      <c r="F15" s="302"/>
      <c r="G15" s="302"/>
      <c r="L15" s="302"/>
      <c r="M15" s="302"/>
      <c r="R15" s="302"/>
      <c r="S15" s="1316" t="s">
        <v>9498</v>
      </c>
      <c r="T15" s="1317"/>
      <c r="U15" s="1318"/>
      <c r="V15" s="933">
        <v>500000</v>
      </c>
      <c r="W15" s="302"/>
      <c r="X15" s="302"/>
      <c r="Y15" s="302"/>
      <c r="Z15" s="935"/>
      <c r="AA15" s="935"/>
      <c r="AB15" s="935"/>
      <c r="AC15" s="936"/>
    </row>
    <row r="16" spans="2:29" ht="18.75" x14ac:dyDescent="0.3">
      <c r="B16" s="1316" t="s">
        <v>12753</v>
      </c>
      <c r="C16" s="1317"/>
      <c r="D16" s="1318"/>
      <c r="E16" s="933"/>
      <c r="F16" s="302"/>
      <c r="G16" s="302"/>
      <c r="L16" s="302"/>
      <c r="M16" s="302"/>
      <c r="R16" s="302"/>
      <c r="S16" s="1316" t="s">
        <v>11052</v>
      </c>
      <c r="T16" s="1317"/>
      <c r="U16" s="1318"/>
      <c r="V16" s="1098">
        <v>0</v>
      </c>
      <c r="W16" s="302"/>
      <c r="X16" s="302"/>
      <c r="Y16" s="302"/>
      <c r="Z16" s="935"/>
      <c r="AA16" s="935"/>
      <c r="AB16" s="935"/>
      <c r="AC16" s="936"/>
    </row>
    <row r="17" spans="2:29" ht="21" x14ac:dyDescent="0.35">
      <c r="B17" s="1319"/>
      <c r="C17" s="1320"/>
      <c r="D17" s="1320"/>
      <c r="E17" s="1047"/>
      <c r="F17" s="302"/>
      <c r="G17" s="302"/>
      <c r="K17" s="3">
        <f ca="1">K12+K7</f>
        <v>-10024080</v>
      </c>
      <c r="L17" s="302"/>
      <c r="M17" s="302"/>
      <c r="Q17" s="3">
        <f ca="1">Q12+Q7</f>
        <v>7637996</v>
      </c>
      <c r="R17" s="302"/>
      <c r="S17" s="1319" t="s">
        <v>11406</v>
      </c>
      <c r="T17" s="1320"/>
      <c r="U17" s="1320"/>
      <c r="V17" s="1047">
        <v>3707947</v>
      </c>
      <c r="W17" s="302"/>
      <c r="X17" s="302"/>
      <c r="Y17" s="302"/>
      <c r="Z17" s="935"/>
      <c r="AA17" s="935"/>
      <c r="AB17" s="935"/>
      <c r="AC17" s="936"/>
    </row>
    <row r="18" spans="2:29" ht="21" x14ac:dyDescent="0.35">
      <c r="B18" s="1319"/>
      <c r="C18" s="1320"/>
      <c r="D18" s="1320"/>
      <c r="E18" s="1047"/>
      <c r="F18" s="302"/>
      <c r="G18" s="302"/>
      <c r="K18" s="3"/>
      <c r="L18" s="302"/>
      <c r="M18" s="302"/>
      <c r="R18" s="302"/>
      <c r="S18" s="1319"/>
      <c r="T18" s="1320"/>
      <c r="U18" s="1320"/>
      <c r="V18" s="1047"/>
      <c r="W18" s="302"/>
      <c r="X18" s="302"/>
      <c r="Y18" s="302"/>
      <c r="Z18" s="935"/>
      <c r="AA18" s="935"/>
      <c r="AB18" s="935"/>
      <c r="AC18" s="936"/>
    </row>
    <row r="19" spans="2:29" ht="19.5" thickBot="1" x14ac:dyDescent="0.35">
      <c r="B19" s="1307"/>
      <c r="C19" s="1287"/>
      <c r="D19" s="1287"/>
      <c r="E19" s="1048"/>
      <c r="F19" s="302"/>
      <c r="G19" s="302"/>
      <c r="K19" s="3"/>
      <c r="L19" s="302"/>
      <c r="M19" s="302"/>
      <c r="R19" s="302"/>
      <c r="S19" s="1307"/>
      <c r="T19" s="1287"/>
      <c r="U19" s="1287"/>
      <c r="V19" s="1048"/>
      <c r="W19" s="302"/>
      <c r="X19" s="302"/>
      <c r="Y19" s="302"/>
      <c r="Z19" s="935"/>
      <c r="AA19" s="935"/>
      <c r="AB19" s="935"/>
      <c r="AC19" s="936"/>
    </row>
    <row r="20" spans="2:29" ht="21" x14ac:dyDescent="0.35">
      <c r="B20" s="1307" t="s">
        <v>11051</v>
      </c>
      <c r="C20" s="1287"/>
      <c r="D20" s="1287"/>
      <c r="E20" s="1047">
        <f>SUM(E14:E19)</f>
        <v>800000</v>
      </c>
      <c r="K20" s="3"/>
      <c r="S20" s="1307" t="s">
        <v>11051</v>
      </c>
      <c r="T20" s="1287"/>
      <c r="U20" s="1287"/>
      <c r="V20" s="1047">
        <f>SUM(V14:V19)</f>
        <v>4507947</v>
      </c>
      <c r="Z20" s="1313" t="s">
        <v>9501</v>
      </c>
      <c r="AA20" s="1314"/>
      <c r="AB20" s="1314"/>
      <c r="AC20" s="1315"/>
    </row>
    <row r="21" spans="2:29" s="930" customFormat="1" ht="21" x14ac:dyDescent="0.35">
      <c r="B21" s="1319"/>
      <c r="C21" s="1320"/>
      <c r="D21" s="1320"/>
      <c r="E21" s="1047"/>
      <c r="H21"/>
      <c r="I21"/>
      <c r="J21"/>
      <c r="K21"/>
      <c r="N21"/>
      <c r="O21"/>
      <c r="P21"/>
      <c r="Q21"/>
      <c r="S21" s="1319"/>
      <c r="T21" s="1320"/>
      <c r="U21" s="1320"/>
      <c r="V21" s="1047"/>
      <c r="Z21" s="971" t="s">
        <v>9503</v>
      </c>
      <c r="AA21" s="967" t="s">
        <v>4751</v>
      </c>
      <c r="AB21" s="967" t="s">
        <v>1202</v>
      </c>
      <c r="AC21" s="973" t="s">
        <v>1894</v>
      </c>
    </row>
    <row r="22" spans="2:29" s="930" customFormat="1" ht="21.75" thickBot="1" x14ac:dyDescent="0.4">
      <c r="B22" s="1311" t="s">
        <v>2615</v>
      </c>
      <c r="C22" s="1312"/>
      <c r="D22" s="1312"/>
      <c r="E22" s="969">
        <f ca="1">E11-E20</f>
        <v>60632205.682239532</v>
      </c>
      <c r="H22"/>
      <c r="I22"/>
      <c r="J22"/>
      <c r="K22"/>
      <c r="N22"/>
      <c r="O22"/>
      <c r="P22"/>
      <c r="Q22"/>
      <c r="S22" s="1311" t="s">
        <v>2615</v>
      </c>
      <c r="T22" s="1312"/>
      <c r="U22" s="1312"/>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13" t="s">
        <v>9501</v>
      </c>
      <c r="C24" s="1314"/>
      <c r="D24" s="1314"/>
      <c r="E24" s="1315"/>
      <c r="H24"/>
      <c r="I24"/>
      <c r="J24"/>
      <c r="K24"/>
      <c r="N24"/>
      <c r="O24"/>
      <c r="P24"/>
      <c r="Q24"/>
      <c r="S24" s="1313" t="s">
        <v>9501</v>
      </c>
      <c r="T24" s="1314"/>
      <c r="U24" s="1314"/>
      <c r="V24" s="1315"/>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20008627.875139046</v>
      </c>
      <c r="D27" s="941">
        <f ca="1">D26*E22</f>
        <v>20008627.875139046</v>
      </c>
      <c r="E27" s="934">
        <f ca="1">E26*E22</f>
        <v>20614949.931961443</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3885000</v>
      </c>
    </row>
    <row r="29" spans="2:29" ht="38.25" thickBot="1" x14ac:dyDescent="0.3">
      <c r="B29" s="939" t="s">
        <v>9506</v>
      </c>
      <c r="C29" s="944">
        <f ca="1">C27-C28</f>
        <v>20008627.875139046</v>
      </c>
      <c r="D29" s="944">
        <f t="shared" ref="D29:E29" ca="1" si="1">D27-D28</f>
        <v>20008627.875139046</v>
      </c>
      <c r="E29" s="945">
        <f t="shared" ca="1" si="1"/>
        <v>20614949.931961443</v>
      </c>
      <c r="S29" s="939" t="s">
        <v>9506</v>
      </c>
      <c r="T29" s="944">
        <f ca="1">T27-T28</f>
        <v>0.40919332206249237</v>
      </c>
      <c r="U29" s="944">
        <f t="shared" ref="U29" ca="1" si="2">U27-U28</f>
        <v>2109683.4091933221</v>
      </c>
      <c r="V29" s="945">
        <f t="shared" ref="V29" ca="1" si="3">V27-V28</f>
        <v>8076491.9973506946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41" t="s">
        <v>5474</v>
      </c>
      <c r="B1" s="1341"/>
      <c r="C1" s="1341"/>
      <c r="D1" s="1341"/>
      <c r="E1" s="1341"/>
      <c r="F1" s="1341"/>
      <c r="G1" s="1341"/>
      <c r="H1" s="1341"/>
      <c r="I1" s="1341"/>
      <c r="J1" s="1341"/>
    </row>
    <row r="2" spans="1:11" x14ac:dyDescent="0.25">
      <c r="A2" s="1341"/>
      <c r="B2" s="1341"/>
      <c r="C2" s="1341"/>
      <c r="D2" s="1341"/>
      <c r="E2" s="1341"/>
      <c r="F2" s="1341"/>
      <c r="G2" s="1341"/>
      <c r="H2" s="1341"/>
      <c r="I2" s="1341"/>
      <c r="J2" s="1341"/>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40" t="s">
        <v>5483</v>
      </c>
      <c r="B11" s="1340"/>
      <c r="C11" s="1340"/>
      <c r="D11" s="1340"/>
    </row>
    <row r="12" spans="1:11" x14ac:dyDescent="0.25">
      <c r="A12" s="361" t="s">
        <v>5158</v>
      </c>
      <c r="B12" s="361" t="s">
        <v>939</v>
      </c>
      <c r="C12" s="361" t="s">
        <v>1202</v>
      </c>
      <c r="D12" s="361" t="s">
        <v>1894</v>
      </c>
      <c r="E12" s="3"/>
      <c r="G12" s="1342" t="s">
        <v>5484</v>
      </c>
      <c r="H12" s="1343"/>
      <c r="I12" s="1344"/>
      <c r="J12" s="371">
        <f>H9+I9+J9</f>
        <v>9658438.778794989</v>
      </c>
    </row>
    <row r="13" spans="1:11" x14ac:dyDescent="0.25">
      <c r="A13" s="2" t="s">
        <v>5159</v>
      </c>
      <c r="B13" s="15">
        <v>9323439</v>
      </c>
      <c r="C13" s="15">
        <v>9323439</v>
      </c>
      <c r="D13" s="15">
        <v>9605968</v>
      </c>
      <c r="G13" s="1342" t="s">
        <v>5485</v>
      </c>
      <c r="H13" s="1343"/>
      <c r="I13" s="1344"/>
      <c r="J13" s="371">
        <f>J31</f>
        <v>5549996</v>
      </c>
    </row>
    <row r="14" spans="1:11" x14ac:dyDescent="0.25">
      <c r="A14" s="2" t="s">
        <v>5160</v>
      </c>
      <c r="B14" s="15">
        <v>7575873</v>
      </c>
      <c r="C14" s="15">
        <v>7575873</v>
      </c>
      <c r="D14" s="15">
        <v>7805445</v>
      </c>
      <c r="G14" s="1342" t="s">
        <v>5486</v>
      </c>
      <c r="H14" s="1343"/>
      <c r="I14" s="1344"/>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45" t="s">
        <v>5487</v>
      </c>
      <c r="G18" s="1345"/>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40" t="s">
        <v>5491</v>
      </c>
      <c r="J22" s="1340"/>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7" t="s">
        <v>7877</v>
      </c>
      <c r="B40" s="1268"/>
      <c r="C40" s="1268"/>
      <c r="D40" s="1268"/>
      <c r="E40" s="1268"/>
      <c r="F40" s="1268"/>
      <c r="G40" s="1268"/>
      <c r="H40" s="1268"/>
      <c r="I40" s="1268"/>
      <c r="J40" s="1268"/>
      <c r="K40" s="1269"/>
    </row>
    <row r="41" spans="1:12" ht="15.75" thickBot="1" x14ac:dyDescent="0.3">
      <c r="A41" s="1273"/>
      <c r="B41" s="1274"/>
      <c r="C41" s="1274"/>
      <c r="D41" s="1274"/>
      <c r="E41" s="1274"/>
      <c r="F41" s="1274"/>
      <c r="G41" s="1274"/>
      <c r="H41" s="1274"/>
      <c r="I41" s="1274"/>
      <c r="J41" s="1274"/>
      <c r="K41" s="1275"/>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7" t="s">
        <v>7169</v>
      </c>
      <c r="B51" s="1268"/>
      <c r="C51" s="1268"/>
      <c r="D51" s="1268"/>
      <c r="E51" s="1268"/>
      <c r="F51" s="1268"/>
      <c r="G51" s="1268"/>
      <c r="H51" s="1268"/>
      <c r="I51" s="1268"/>
      <c r="J51" s="1268"/>
      <c r="K51" s="1269"/>
    </row>
    <row r="52" spans="1:14" ht="15.75" thickBot="1" x14ac:dyDescent="0.3">
      <c r="A52" s="1273"/>
      <c r="B52" s="1274"/>
      <c r="C52" s="1274"/>
      <c r="D52" s="1274"/>
      <c r="E52" s="1274"/>
      <c r="F52" s="1274"/>
      <c r="G52" s="1274"/>
      <c r="H52" s="1274"/>
      <c r="I52" s="1274"/>
      <c r="J52" s="1274"/>
      <c r="K52" s="1275"/>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70" t="s">
        <v>7170</v>
      </c>
      <c r="B59" s="1271"/>
      <c r="C59" s="1271"/>
      <c r="D59" s="1271"/>
      <c r="E59" s="1271"/>
      <c r="F59" s="1271"/>
      <c r="G59" s="1271"/>
      <c r="H59" s="1271"/>
      <c r="I59" s="1271"/>
      <c r="J59" s="1271"/>
      <c r="K59" s="1271"/>
      <c r="L59" s="966"/>
      <c r="M59" s="966"/>
    </row>
    <row r="60" spans="1:14" ht="15.75" customHeight="1" x14ac:dyDescent="0.25">
      <c r="A60" s="1338"/>
      <c r="B60" s="1339"/>
      <c r="C60" s="1339"/>
      <c r="D60" s="1339"/>
      <c r="E60" s="1339"/>
      <c r="F60" s="1339"/>
      <c r="G60" s="1339"/>
      <c r="H60" s="1339"/>
      <c r="I60" s="1339"/>
      <c r="J60" s="1339"/>
      <c r="K60" s="1339"/>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35" t="s">
        <v>10399</v>
      </c>
      <c r="F66" s="1336"/>
      <c r="G66" s="1337"/>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7" t="s">
        <v>8164</v>
      </c>
      <c r="B74" s="1268"/>
      <c r="C74" s="1268"/>
      <c r="D74" s="1268"/>
      <c r="E74" s="1268"/>
      <c r="F74" s="1268"/>
      <c r="G74" s="1268"/>
      <c r="H74" s="1268"/>
      <c r="I74" s="1268"/>
      <c r="J74" s="1268"/>
      <c r="K74" s="1268"/>
      <c r="L74" s="1269"/>
    </row>
    <row r="75" spans="1:20" ht="15.75" customHeight="1" thickBot="1" x14ac:dyDescent="0.3">
      <c r="A75" s="1273"/>
      <c r="B75" s="1274"/>
      <c r="C75" s="1274"/>
      <c r="D75" s="1274"/>
      <c r="E75" s="1274"/>
      <c r="F75" s="1274"/>
      <c r="G75" s="1274"/>
      <c r="H75" s="1274"/>
      <c r="I75" s="1274"/>
      <c r="J75" s="1274"/>
      <c r="K75" s="1274"/>
      <c r="L75" s="1275"/>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6" t="s">
        <v>10498</v>
      </c>
      <c r="D82" s="1347"/>
      <c r="E82" s="1347"/>
      <c r="F82" s="1347"/>
      <c r="G82" s="1347"/>
      <c r="H82" s="1348"/>
      <c r="I82" s="977"/>
      <c r="J82" s="977">
        <f>19830000/3</f>
        <v>6610000</v>
      </c>
      <c r="K82" s="977">
        <f>19830000/3</f>
        <v>6610000</v>
      </c>
      <c r="L82" s="977">
        <f>19830000/3</f>
        <v>6610000</v>
      </c>
      <c r="M82" s="949"/>
    </row>
    <row r="83" spans="1:17" x14ac:dyDescent="0.25">
      <c r="M83" s="3"/>
    </row>
    <row r="84" spans="1:17" s="930" customFormat="1" ht="26.25" customHeight="1" x14ac:dyDescent="0.25">
      <c r="C84" s="1346" t="s">
        <v>10536</v>
      </c>
      <c r="D84" s="1347"/>
      <c r="E84" s="1347"/>
      <c r="F84" s="1347"/>
      <c r="G84" s="1347"/>
      <c r="H84" s="1348"/>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67" t="s">
        <v>10401</v>
      </c>
      <c r="B89" s="1268"/>
      <c r="C89" s="1268"/>
      <c r="D89" s="1268"/>
      <c r="E89" s="1268"/>
      <c r="F89" s="1268"/>
      <c r="G89" s="1268"/>
      <c r="H89" s="1268"/>
      <c r="I89" s="1268"/>
      <c r="J89" s="1268"/>
      <c r="K89" s="1269"/>
      <c r="L89" s="3"/>
      <c r="M89" s="3"/>
    </row>
    <row r="90" spans="1:17" ht="15.75" thickBot="1" x14ac:dyDescent="0.3">
      <c r="A90" s="1273"/>
      <c r="B90" s="1274"/>
      <c r="C90" s="1274"/>
      <c r="D90" s="1274"/>
      <c r="E90" s="1274"/>
      <c r="F90" s="1274"/>
      <c r="G90" s="1274"/>
      <c r="H90" s="1274"/>
      <c r="I90" s="1274"/>
      <c r="J90" s="1274"/>
      <c r="K90" s="1275"/>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218383129.31776047</v>
      </c>
      <c r="C92" s="367">
        <f>'Main Summary'!C19</f>
        <v>269291255</v>
      </c>
      <c r="D92" s="367">
        <f>C92-B92</f>
        <v>50908125.682239532</v>
      </c>
      <c r="E92" s="367"/>
      <c r="F92" s="367"/>
      <c r="G92" s="511"/>
      <c r="H92" s="512">
        <f>D92-E92+F92-G92</f>
        <v>50908125.682239532</v>
      </c>
      <c r="I92" s="367">
        <f>H92*33%</f>
        <v>16799681.475139048</v>
      </c>
      <c r="J92" s="367">
        <f>H92*33%</f>
        <v>16799681.475139048</v>
      </c>
      <c r="K92" s="367">
        <f>H92*34%</f>
        <v>17308762.731961444</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14799681.475139048</v>
      </c>
      <c r="J94" s="284">
        <f t="shared" ref="J94:K94" si="5">J92-J93</f>
        <v>16799681.475139048</v>
      </c>
      <c r="K94" s="284">
        <f t="shared" si="5"/>
        <v>17058762.731961444</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5" t="s">
        <v>2611</v>
      </c>
      <c r="B2" s="1365"/>
      <c r="C2" s="1365"/>
      <c r="D2" s="1365"/>
      <c r="E2" s="1365"/>
      <c r="F2" s="1365"/>
      <c r="G2" s="1365"/>
      <c r="H2" s="1365"/>
      <c r="I2" s="1365"/>
      <c r="J2" s="1365"/>
      <c r="K2" s="1365"/>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62">
        <v>28459027</v>
      </c>
      <c r="B4" s="1362">
        <v>35457479</v>
      </c>
      <c r="C4" s="1362">
        <f>B4-A4</f>
        <v>6998452</v>
      </c>
      <c r="D4" s="1362" t="s">
        <v>2619</v>
      </c>
      <c r="E4" s="226"/>
      <c r="F4" s="226"/>
      <c r="G4" s="226"/>
      <c r="H4" s="1362">
        <f>C4</f>
        <v>6998452</v>
      </c>
      <c r="I4" s="1362">
        <f>H4*25%</f>
        <v>1749613</v>
      </c>
      <c r="J4" s="1362">
        <f>H4*25%</f>
        <v>1749613</v>
      </c>
      <c r="K4" s="1362">
        <f>H4*50%</f>
        <v>3499226</v>
      </c>
    </row>
    <row r="5" spans="1:11" ht="21" customHeight="1" x14ac:dyDescent="0.25">
      <c r="A5" s="1362"/>
      <c r="B5" s="1362"/>
      <c r="C5" s="1362"/>
      <c r="D5" s="1362"/>
      <c r="E5" s="226"/>
      <c r="F5" s="226"/>
      <c r="G5" s="226"/>
      <c r="H5" s="1362"/>
      <c r="I5" s="1362"/>
      <c r="J5" s="1362"/>
      <c r="K5" s="1362"/>
    </row>
    <row r="6" spans="1:11" ht="15.75" x14ac:dyDescent="0.25">
      <c r="A6" s="1363" t="s">
        <v>2620</v>
      </c>
      <c r="B6" s="1363"/>
      <c r="C6" s="1363"/>
      <c r="D6" s="1363"/>
      <c r="E6" s="1363"/>
      <c r="F6" s="1363"/>
      <c r="G6" s="1363"/>
      <c r="H6" s="1363"/>
      <c r="I6" s="187" t="s">
        <v>158</v>
      </c>
      <c r="J6" s="187" t="s">
        <v>2621</v>
      </c>
      <c r="K6" s="187" t="s">
        <v>2621</v>
      </c>
    </row>
    <row r="7" spans="1:11" ht="15.75" x14ac:dyDescent="0.25">
      <c r="A7" s="1363" t="s">
        <v>2622</v>
      </c>
      <c r="B7" s="1363"/>
      <c r="C7" s="1363"/>
      <c r="D7" s="1363"/>
      <c r="E7" s="1363"/>
      <c r="F7" s="1363"/>
      <c r="G7" s="1363"/>
      <c r="H7" s="1363"/>
      <c r="I7" s="187" t="s">
        <v>2623</v>
      </c>
      <c r="J7" s="188">
        <f>J4</f>
        <v>1749613</v>
      </c>
      <c r="K7" s="188">
        <f>K4</f>
        <v>3499226</v>
      </c>
    </row>
    <row r="9" spans="1:11" ht="18" x14ac:dyDescent="0.25">
      <c r="A9" s="1365" t="s">
        <v>2624</v>
      </c>
      <c r="B9" s="1365"/>
      <c r="C9" s="1365"/>
      <c r="D9" s="1365"/>
      <c r="E9" s="1365"/>
      <c r="F9" s="1365"/>
      <c r="G9" s="1365"/>
      <c r="H9" s="1365"/>
      <c r="I9" s="1365"/>
      <c r="J9" s="1365"/>
      <c r="K9" s="1365"/>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62">
        <v>42596884</v>
      </c>
      <c r="B11" s="1362">
        <v>51367818</v>
      </c>
      <c r="C11" s="1362">
        <f>B11-A11</f>
        <v>8770934</v>
      </c>
      <c r="D11" s="1362" t="s">
        <v>2619</v>
      </c>
      <c r="E11" s="226"/>
      <c r="F11" s="226"/>
      <c r="G11" s="226"/>
      <c r="H11" s="1362">
        <f>C11</f>
        <v>8770934</v>
      </c>
      <c r="I11" s="1362">
        <f>H11*25%</f>
        <v>2192733.5</v>
      </c>
      <c r="J11" s="1362">
        <f>H11*25%</f>
        <v>2192733.5</v>
      </c>
      <c r="K11" s="1362">
        <f>H11*50%</f>
        <v>4385467</v>
      </c>
    </row>
    <row r="12" spans="1:11" ht="12.75" customHeight="1" x14ac:dyDescent="0.25">
      <c r="A12" s="1362"/>
      <c r="B12" s="1362"/>
      <c r="C12" s="1362"/>
      <c r="D12" s="1362"/>
      <c r="E12" s="226"/>
      <c r="F12" s="226"/>
      <c r="G12" s="226"/>
      <c r="H12" s="1362"/>
      <c r="I12" s="1362"/>
      <c r="J12" s="1362"/>
      <c r="K12" s="1362"/>
    </row>
    <row r="13" spans="1:11" ht="15.75" x14ac:dyDescent="0.25">
      <c r="A13" s="1363" t="s">
        <v>2625</v>
      </c>
      <c r="B13" s="1363"/>
      <c r="C13" s="1363"/>
      <c r="D13" s="1363"/>
      <c r="E13" s="1363"/>
      <c r="F13" s="1363"/>
      <c r="G13" s="1363"/>
      <c r="H13" s="1363"/>
      <c r="I13" s="187" t="s">
        <v>158</v>
      </c>
      <c r="J13" s="189">
        <v>84775</v>
      </c>
      <c r="K13" s="187" t="s">
        <v>2621</v>
      </c>
    </row>
    <row r="14" spans="1:11" ht="15.75" x14ac:dyDescent="0.25">
      <c r="A14" s="1363" t="s">
        <v>2622</v>
      </c>
      <c r="B14" s="1363"/>
      <c r="C14" s="1363"/>
      <c r="D14" s="1363"/>
      <c r="E14" s="1363"/>
      <c r="F14" s="1363"/>
      <c r="G14" s="1363"/>
      <c r="H14" s="1363"/>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5" t="s">
        <v>2626</v>
      </c>
      <c r="B17" s="1365"/>
      <c r="C17" s="1365"/>
      <c r="D17" s="1365"/>
      <c r="E17" s="1365"/>
      <c r="F17" s="1365"/>
      <c r="G17" s="1365"/>
      <c r="H17" s="1365"/>
      <c r="I17" s="1365"/>
      <c r="J17" s="1365"/>
      <c r="K17" s="1365"/>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62">
        <v>91625888</v>
      </c>
      <c r="B19" s="1362">
        <v>130688607</v>
      </c>
      <c r="C19" s="1362">
        <f>B19-A19</f>
        <v>39062719</v>
      </c>
      <c r="D19" s="1362">
        <v>7500000</v>
      </c>
      <c r="E19" s="226"/>
      <c r="F19" s="226"/>
      <c r="G19" s="226"/>
      <c r="H19" s="1362">
        <f>C19</f>
        <v>39062719</v>
      </c>
      <c r="I19" s="1362">
        <f>H19*25%</f>
        <v>9765679.75</v>
      </c>
      <c r="J19" s="1362">
        <f>H19*25%</f>
        <v>9765679.75</v>
      </c>
      <c r="K19" s="1362">
        <f>H19*50%</f>
        <v>19531359.5</v>
      </c>
    </row>
    <row r="20" spans="1:11" ht="12.75" customHeight="1" x14ac:dyDescent="0.25">
      <c r="A20" s="1362"/>
      <c r="B20" s="1362"/>
      <c r="C20" s="1362"/>
      <c r="D20" s="1362"/>
      <c r="E20" s="226"/>
      <c r="F20" s="226"/>
      <c r="G20" s="226"/>
      <c r="H20" s="1362"/>
      <c r="I20" s="1362"/>
      <c r="J20" s="1362"/>
      <c r="K20" s="1362"/>
    </row>
    <row r="21" spans="1:11" ht="15.75" x14ac:dyDescent="0.25">
      <c r="A21" s="1363" t="s">
        <v>2625</v>
      </c>
      <c r="B21" s="1363"/>
      <c r="C21" s="1363"/>
      <c r="D21" s="1363"/>
      <c r="E21" s="1363"/>
      <c r="F21" s="1363"/>
      <c r="G21" s="1363"/>
      <c r="H21" s="1363"/>
      <c r="I21" s="189">
        <v>13000000</v>
      </c>
      <c r="J21" s="187"/>
      <c r="K21" s="187"/>
    </row>
    <row r="22" spans="1:11" ht="15.75" x14ac:dyDescent="0.25">
      <c r="A22" s="1363" t="s">
        <v>2622</v>
      </c>
      <c r="B22" s="1363"/>
      <c r="C22" s="1363"/>
      <c r="D22" s="1363"/>
      <c r="E22" s="1363"/>
      <c r="F22" s="1363"/>
      <c r="G22" s="1363"/>
      <c r="H22" s="1363"/>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3" t="s">
        <v>2636</v>
      </c>
      <c r="B36" s="1353"/>
      <c r="C36" s="1353"/>
      <c r="D36" s="1353"/>
      <c r="E36" s="1353"/>
      <c r="F36" s="1353"/>
      <c r="G36" s="1353"/>
      <c r="H36" s="1353"/>
      <c r="I36" s="1353"/>
      <c r="J36" s="1353"/>
      <c r="K36" s="1353"/>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8">
        <f>'Main Summary'!$AG$73</f>
        <v>31688154.002880182</v>
      </c>
      <c r="B38" s="1358">
        <f>'Main Summary'!$AH$73</f>
        <v>37164776</v>
      </c>
      <c r="C38" s="1358">
        <f>B38-A38</f>
        <v>5476621.9971198179</v>
      </c>
      <c r="D38" s="1358">
        <v>6000000</v>
      </c>
      <c r="E38" s="1360"/>
      <c r="F38" s="1360"/>
      <c r="G38" s="1358">
        <v>300000</v>
      </c>
      <c r="H38" s="1358">
        <f>C38-D38-G38</f>
        <v>-823378.00288018212</v>
      </c>
      <c r="I38" s="1358">
        <f>H38*33%</f>
        <v>-271714.74095046014</v>
      </c>
      <c r="J38" s="1358">
        <f>H38*33%</f>
        <v>-271714.74095046014</v>
      </c>
      <c r="K38" s="1358">
        <f>H38*34%</f>
        <v>-279948.52097926196</v>
      </c>
    </row>
    <row r="39" spans="1:13" ht="16.899999999999999" customHeight="1" x14ac:dyDescent="0.25">
      <c r="A39" s="1358"/>
      <c r="B39" s="1358"/>
      <c r="C39" s="1358"/>
      <c r="D39" s="1358"/>
      <c r="E39" s="1361"/>
      <c r="F39" s="1361"/>
      <c r="G39" s="1358"/>
      <c r="H39" s="1358"/>
      <c r="I39" s="1358"/>
      <c r="J39" s="1358"/>
      <c r="K39" s="1358"/>
    </row>
    <row r="40" spans="1:13" ht="16.5" x14ac:dyDescent="0.25">
      <c r="A40" s="1359" t="s">
        <v>2637</v>
      </c>
      <c r="B40" s="1359"/>
      <c r="C40" s="1359"/>
      <c r="D40" s="1359"/>
      <c r="E40" s="1359"/>
      <c r="F40" s="1359"/>
      <c r="G40" s="1359"/>
      <c r="H40" s="1359"/>
      <c r="I40" s="232">
        <v>3234320</v>
      </c>
      <c r="J40" s="232"/>
      <c r="K40" s="232"/>
    </row>
    <row r="41" spans="1:13" ht="16.5" x14ac:dyDescent="0.25">
      <c r="A41" s="1359" t="s">
        <v>2865</v>
      </c>
      <c r="B41" s="1359"/>
      <c r="C41" s="1359"/>
      <c r="D41" s="1359"/>
      <c r="E41" s="1359"/>
      <c r="F41" s="1359"/>
      <c r="G41" s="1359"/>
      <c r="H41" s="1359"/>
      <c r="I41" s="232"/>
      <c r="J41" s="232">
        <v>1676486</v>
      </c>
      <c r="K41" s="232">
        <v>6090000</v>
      </c>
    </row>
    <row r="42" spans="1:13" ht="16.5" x14ac:dyDescent="0.25">
      <c r="A42" s="1359" t="s">
        <v>2638</v>
      </c>
      <c r="B42" s="1359"/>
      <c r="C42" s="1359"/>
      <c r="D42" s="1359"/>
      <c r="E42" s="1359"/>
      <c r="F42" s="1359"/>
      <c r="G42" s="1359"/>
      <c r="H42" s="1359"/>
      <c r="I42" s="232">
        <v>1568356</v>
      </c>
      <c r="J42" s="232"/>
      <c r="K42" s="232"/>
    </row>
    <row r="43" spans="1:13" ht="16.5" x14ac:dyDescent="0.25">
      <c r="A43" s="1357" t="s">
        <v>2639</v>
      </c>
      <c r="B43" s="1357"/>
      <c r="C43" s="1357"/>
      <c r="D43" s="1357"/>
      <c r="E43" s="1357"/>
      <c r="F43" s="1357"/>
      <c r="G43" s="1357"/>
      <c r="H43" s="1357"/>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64" t="s">
        <v>2774</v>
      </c>
      <c r="B45" s="1364"/>
      <c r="C45" s="1364"/>
      <c r="D45" s="1364"/>
      <c r="E45" s="1364"/>
      <c r="F45" s="1364"/>
      <c r="G45" s="1364"/>
      <c r="H45" s="1364"/>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53" t="s">
        <v>3294</v>
      </c>
      <c r="B49" s="1353"/>
      <c r="C49" s="1353"/>
      <c r="D49" s="1353"/>
      <c r="E49" s="1353"/>
      <c r="F49" s="1353"/>
      <c r="G49" s="1353"/>
      <c r="H49" s="1353"/>
      <c r="I49" s="1353"/>
      <c r="J49" s="1353"/>
      <c r="K49" s="1353"/>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4">
        <f>'Main Summary'!Z19</f>
        <v>113012540.90419273</v>
      </c>
      <c r="B51" s="1354">
        <f>'Main Summary'!AA19</f>
        <v>164353252</v>
      </c>
      <c r="C51" s="1354">
        <f>B51-A51</f>
        <v>51340711.095807269</v>
      </c>
      <c r="D51" s="1354">
        <v>7000000</v>
      </c>
      <c r="E51" s="1355">
        <f>15000000+6000000</f>
        <v>21000000</v>
      </c>
      <c r="F51" s="345"/>
      <c r="G51" s="1354">
        <v>500000</v>
      </c>
      <c r="H51" s="1354">
        <f>C51-D51-G51-E51</f>
        <v>22840711.095807269</v>
      </c>
      <c r="I51" s="1354">
        <f>H51*33%</f>
        <v>7537434.661616399</v>
      </c>
      <c r="J51" s="1354">
        <f>H51*33%</f>
        <v>7537434.661616399</v>
      </c>
      <c r="K51" s="1354">
        <f>H51*34%</f>
        <v>7765841.7725744722</v>
      </c>
    </row>
    <row r="52" spans="1:13" ht="16.899999999999999" customHeight="1" x14ac:dyDescent="0.25">
      <c r="A52" s="1354"/>
      <c r="B52" s="1354"/>
      <c r="C52" s="1354"/>
      <c r="D52" s="1354"/>
      <c r="E52" s="1356"/>
      <c r="F52" s="346"/>
      <c r="G52" s="1354"/>
      <c r="H52" s="1354"/>
      <c r="I52" s="1354"/>
      <c r="J52" s="1354"/>
      <c r="K52" s="1354"/>
    </row>
    <row r="53" spans="1:13" ht="15.75" x14ac:dyDescent="0.25">
      <c r="A53" s="1350" t="s">
        <v>2637</v>
      </c>
      <c r="B53" s="1350"/>
      <c r="C53" s="1350"/>
      <c r="D53" s="1350"/>
      <c r="E53" s="1350"/>
      <c r="F53" s="1350"/>
      <c r="G53" s="1350"/>
      <c r="H53" s="1350"/>
      <c r="I53" s="226"/>
      <c r="J53" s="226"/>
      <c r="K53" s="226"/>
      <c r="M53" s="1">
        <v>1682985</v>
      </c>
    </row>
    <row r="54" spans="1:13" ht="15.75" x14ac:dyDescent="0.25">
      <c r="A54" s="1350" t="s">
        <v>2865</v>
      </c>
      <c r="B54" s="1350"/>
      <c r="C54" s="1350"/>
      <c r="D54" s="1350"/>
      <c r="E54" s="1350"/>
      <c r="F54" s="1350"/>
      <c r="G54" s="1350"/>
      <c r="H54" s="1350"/>
      <c r="I54" s="226">
        <f>450000+3000000+1300000+200000+6000000</f>
        <v>10950000</v>
      </c>
      <c r="J54" s="226">
        <f>3800000+300000+1500000+89000+1000000+1300000</f>
        <v>7989000</v>
      </c>
      <c r="K54" s="226">
        <f>150000+500000+500000+5000000</f>
        <v>6150000</v>
      </c>
      <c r="M54" s="1">
        <v>26656</v>
      </c>
    </row>
    <row r="55" spans="1:13" ht="15.75" x14ac:dyDescent="0.25">
      <c r="A55" s="1350" t="s">
        <v>4275</v>
      </c>
      <c r="B55" s="1350"/>
      <c r="C55" s="1350"/>
      <c r="D55" s="1350"/>
      <c r="E55" s="1350"/>
      <c r="F55" s="1350"/>
      <c r="G55" s="1350"/>
      <c r="H55" s="1350"/>
      <c r="I55" s="226"/>
      <c r="J55" s="226">
        <v>493250</v>
      </c>
      <c r="K55" s="226"/>
      <c r="M55" s="1">
        <v>7143</v>
      </c>
    </row>
    <row r="56" spans="1:13" ht="15.75" x14ac:dyDescent="0.25">
      <c r="A56" s="1351" t="s">
        <v>2639</v>
      </c>
      <c r="B56" s="1351"/>
      <c r="C56" s="1351"/>
      <c r="D56" s="1351"/>
      <c r="E56" s="1351"/>
      <c r="F56" s="1351"/>
      <c r="G56" s="1351"/>
      <c r="H56" s="1351"/>
      <c r="I56" s="264">
        <f>I51-I53-I54-I55</f>
        <v>-3412565.338383601</v>
      </c>
      <c r="J56" s="264">
        <f>J51+J55-J54</f>
        <v>41684.661616398953</v>
      </c>
      <c r="K56" s="264">
        <f>K51-K53-K54-K55</f>
        <v>1615841.7725744722</v>
      </c>
      <c r="M56" s="1">
        <v>7257</v>
      </c>
    </row>
    <row r="57" spans="1:13" ht="15.75" x14ac:dyDescent="0.25">
      <c r="A57" s="1352" t="s">
        <v>2774</v>
      </c>
      <c r="B57" s="1352"/>
      <c r="C57" s="1352"/>
      <c r="D57" s="1352"/>
      <c r="E57" s="1352"/>
      <c r="F57" s="1352"/>
      <c r="G57" s="1352"/>
      <c r="H57" s="1352"/>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53" t="s">
        <v>3670</v>
      </c>
      <c r="B61" s="1353"/>
      <c r="C61" s="1353"/>
      <c r="D61" s="1353"/>
      <c r="E61" s="1353"/>
      <c r="F61" s="1353"/>
      <c r="G61" s="1353"/>
      <c r="H61" s="1353"/>
      <c r="I61" s="1353"/>
      <c r="J61" s="1353"/>
      <c r="K61" s="1353"/>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4">
        <f>'Main Summary'!V19</f>
        <v>138622950.11069509</v>
      </c>
      <c r="B63" s="1354">
        <f>'Main Summary'!W19</f>
        <v>174948764</v>
      </c>
      <c r="C63" s="1354">
        <f>B63-A63</f>
        <v>36325813.889304906</v>
      </c>
      <c r="D63" s="1354">
        <v>2000000</v>
      </c>
      <c r="E63" s="1355">
        <v>4500000</v>
      </c>
      <c r="F63" s="1355">
        <v>889800</v>
      </c>
      <c r="G63" s="1354">
        <v>500000</v>
      </c>
      <c r="H63" s="1354">
        <f>C63-D63-G63-E63-F63</f>
        <v>28436013.889304906</v>
      </c>
      <c r="I63" s="1354">
        <f>H63*33%</f>
        <v>9383884.5834706202</v>
      </c>
      <c r="J63" s="1354">
        <f>H63*33%</f>
        <v>9383884.5834706202</v>
      </c>
      <c r="K63" s="1354">
        <f>H63*34%</f>
        <v>9668244.7223636694</v>
      </c>
    </row>
    <row r="64" spans="1:13" ht="15" customHeight="1" x14ac:dyDescent="0.25">
      <c r="A64" s="1354"/>
      <c r="B64" s="1354"/>
      <c r="C64" s="1354"/>
      <c r="D64" s="1354"/>
      <c r="E64" s="1356"/>
      <c r="F64" s="1356"/>
      <c r="G64" s="1354"/>
      <c r="H64" s="1354"/>
      <c r="I64" s="1354"/>
      <c r="J64" s="1354"/>
      <c r="K64" s="1354"/>
    </row>
    <row r="65" spans="1:18" ht="27" customHeight="1" x14ac:dyDescent="0.25">
      <c r="A65" s="1350" t="s">
        <v>2865</v>
      </c>
      <c r="B65" s="1350"/>
      <c r="C65" s="1350"/>
      <c r="D65" s="1350"/>
      <c r="E65" s="1350"/>
      <c r="F65" s="1350"/>
      <c r="G65" s="1350"/>
      <c r="H65" s="1350"/>
      <c r="I65" s="226">
        <f>'old Sharing details'!H30</f>
        <v>20909127</v>
      </c>
      <c r="J65" s="226">
        <f>'old Sharing details'!H65</f>
        <v>20630910</v>
      </c>
      <c r="K65" s="226">
        <f>'old Sharing details'!D125</f>
        <v>17742859</v>
      </c>
    </row>
    <row r="66" spans="1:18" ht="27" customHeight="1" x14ac:dyDescent="0.25">
      <c r="A66" s="1351" t="s">
        <v>2639</v>
      </c>
      <c r="B66" s="1351"/>
      <c r="C66" s="1351"/>
      <c r="D66" s="1351"/>
      <c r="E66" s="1351"/>
      <c r="F66" s="1351"/>
      <c r="G66" s="1351"/>
      <c r="H66" s="1351"/>
      <c r="I66" s="264">
        <f>I63-I65</f>
        <v>-11525242.41652938</v>
      </c>
      <c r="J66" s="264">
        <f t="shared" ref="J66:K66" si="0">J63-J65</f>
        <v>-11247025.41652938</v>
      </c>
      <c r="K66" s="264">
        <f t="shared" si="0"/>
        <v>-8074614.2776363306</v>
      </c>
    </row>
    <row r="67" spans="1:18" ht="15.75" x14ac:dyDescent="0.25">
      <c r="A67" s="1352" t="s">
        <v>2774</v>
      </c>
      <c r="B67" s="1352"/>
      <c r="C67" s="1352"/>
      <c r="D67" s="1352"/>
      <c r="E67" s="1352"/>
      <c r="F67" s="1352"/>
      <c r="G67" s="1352"/>
      <c r="H67" s="1352"/>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49" t="s">
        <v>5164</v>
      </c>
      <c r="B69" s="1349"/>
      <c r="C69" s="1349"/>
      <c r="D69" s="1349"/>
      <c r="E69" s="284">
        <v>3118282</v>
      </c>
      <c r="M69"/>
      <c r="N69" s="1">
        <v>4629646</v>
      </c>
      <c r="O69" s="1">
        <v>7330193</v>
      </c>
      <c r="P69" s="1">
        <v>1850440</v>
      </c>
      <c r="R69" s="1"/>
    </row>
    <row r="70" spans="1:18" x14ac:dyDescent="0.25">
      <c r="A70" s="1349" t="s">
        <v>5162</v>
      </c>
      <c r="B70" s="1349"/>
      <c r="C70" s="1349"/>
      <c r="D70" s="1349"/>
      <c r="E70" s="15">
        <v>1000000</v>
      </c>
      <c r="M70"/>
      <c r="N70" s="3"/>
      <c r="R70" s="1"/>
    </row>
    <row r="71" spans="1:18" ht="26.25" x14ac:dyDescent="0.25">
      <c r="A71" s="1349" t="s">
        <v>5163</v>
      </c>
      <c r="B71" s="1349"/>
      <c r="C71" s="1349"/>
      <c r="D71" s="1349"/>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6" t="s">
        <v>4712</v>
      </c>
      <c r="O73" s="1366"/>
      <c r="P73" s="1366"/>
    </row>
    <row r="74" spans="1:18" x14ac:dyDescent="0.25">
      <c r="A74">
        <f>139220029+2000000</f>
        <v>141220029</v>
      </c>
      <c r="B74" s="3">
        <f>B63-A74</f>
        <v>33728735</v>
      </c>
      <c r="M74"/>
      <c r="N74" s="1366"/>
      <c r="O74" s="1366"/>
      <c r="P74" s="1366"/>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0" t="s">
        <v>1767</v>
      </c>
      <c r="D1" s="1140"/>
      <c r="E1" s="1140"/>
    </row>
    <row r="2" spans="1:8" x14ac:dyDescent="0.25">
      <c r="C2" s="1140"/>
      <c r="D2" s="1140"/>
      <c r="E2" s="1140"/>
    </row>
    <row r="3" spans="1:8" x14ac:dyDescent="0.25">
      <c r="C3" s="1304" t="s">
        <v>4713</v>
      </c>
      <c r="D3" s="1304"/>
      <c r="E3" s="1304"/>
    </row>
    <row r="4" spans="1:8" x14ac:dyDescent="0.25">
      <c r="C4" s="1304"/>
      <c r="D4" s="1304"/>
      <c r="E4" s="1304"/>
    </row>
    <row r="6" spans="1:8" ht="14.45" customHeight="1" x14ac:dyDescent="0.25">
      <c r="A6" s="1381" t="s">
        <v>1894</v>
      </c>
      <c r="B6" s="1382"/>
      <c r="C6" s="1382"/>
      <c r="D6" s="1383"/>
      <c r="E6" s="1390" t="s">
        <v>4751</v>
      </c>
      <c r="F6" s="1390"/>
      <c r="G6" s="1390"/>
      <c r="H6" s="1390"/>
    </row>
    <row r="7" spans="1:8" ht="14.45" customHeight="1" x14ac:dyDescent="0.25">
      <c r="A7" s="1384"/>
      <c r="B7" s="1385"/>
      <c r="C7" s="1385"/>
      <c r="D7" s="1386"/>
      <c r="E7" s="1390"/>
      <c r="F7" s="1390"/>
      <c r="G7" s="1390"/>
      <c r="H7" s="1390"/>
    </row>
    <row r="8" spans="1:8" ht="14.45" customHeight="1" x14ac:dyDescent="0.25">
      <c r="A8" s="1387"/>
      <c r="B8" s="1388"/>
      <c r="C8" s="1388"/>
      <c r="D8" s="1389"/>
      <c r="E8" s="1390"/>
      <c r="F8" s="1390"/>
      <c r="G8" s="1390"/>
      <c r="H8" s="1390"/>
    </row>
    <row r="9" spans="1:8" ht="27" thickBot="1" x14ac:dyDescent="0.3">
      <c r="A9" s="1281" t="s">
        <v>4590</v>
      </c>
      <c r="B9" s="1282"/>
      <c r="C9" s="1282"/>
      <c r="D9" s="1283"/>
      <c r="E9" s="1284" t="s">
        <v>4590</v>
      </c>
      <c r="F9" s="1285"/>
      <c r="G9" s="1285"/>
      <c r="H9" s="1286"/>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8" t="s">
        <v>4596</v>
      </c>
      <c r="F30" s="1288"/>
      <c r="G30" s="1289"/>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80" t="s">
        <v>4748</v>
      </c>
      <c r="F37" s="1285"/>
      <c r="G37" s="1285"/>
      <c r="H37" s="1286"/>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7" t="s">
        <v>4596</v>
      </c>
      <c r="B54" s="1287"/>
      <c r="C54" s="1287"/>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70" t="s">
        <v>4600</v>
      </c>
      <c r="B58" s="1371"/>
      <c r="C58" s="1371"/>
      <c r="D58" s="1371"/>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7" t="s">
        <v>4596</v>
      </c>
      <c r="F65" s="1287"/>
      <c r="G65" s="1287"/>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6" t="s">
        <v>4745</v>
      </c>
      <c r="F73" s="1376"/>
      <c r="G73" s="1376"/>
      <c r="H73" s="1376"/>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7" t="s">
        <v>4596</v>
      </c>
      <c r="F87" s="1378"/>
      <c r="G87" s="1379"/>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72" t="s">
        <v>4596</v>
      </c>
      <c r="B102" s="1322"/>
      <c r="C102" s="1323"/>
      <c r="D102" s="314">
        <f>SUM(D60:D101)</f>
        <v>8325000</v>
      </c>
    </row>
    <row r="104" spans="1:4" ht="15.75" thickBot="1" x14ac:dyDescent="0.3">
      <c r="D104" s="50"/>
    </row>
    <row r="105" spans="1:4" ht="21.75" thickBot="1" x14ac:dyDescent="0.3">
      <c r="A105" s="1373" t="s">
        <v>4597</v>
      </c>
      <c r="B105" s="1374"/>
      <c r="C105" s="1374"/>
      <c r="D105" s="1375"/>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21" t="s">
        <v>4596</v>
      </c>
      <c r="B124" s="1322"/>
      <c r="C124" s="1323"/>
      <c r="D124" s="321">
        <f>SUM(D107:D123)</f>
        <v>3665720</v>
      </c>
    </row>
    <row r="125" spans="1:4" ht="19.5" thickBot="1" x14ac:dyDescent="0.35">
      <c r="A125" s="1367" t="s">
        <v>4617</v>
      </c>
      <c r="B125" s="1368"/>
      <c r="C125" s="1369"/>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2024-03-15T11:40:56Z</dcterms:modified>
</cp:coreProperties>
</file>