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3D7DCCF-6A9E-42A9-9589-73263D5AB0A6}"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Posting!$A$1:$P$24383</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0" r:id="rId20"/>
    <pivotCache cacheId="1" r:id="rId21"/>
  </pivotCaches>
</workbook>
</file>

<file path=xl/calcChain.xml><?xml version="1.0" encoding="utf-8"?>
<calcChain xmlns="http://schemas.openxmlformats.org/spreadsheetml/2006/main">
  <c r="G24384" i="1" l="1"/>
  <c r="G24327" i="1" l="1"/>
  <c r="G24367" i="1" l="1"/>
  <c r="G24325" i="1" l="1"/>
  <c r="G24326" i="1"/>
  <c r="G24313" i="1" l="1"/>
  <c r="G24314" i="1"/>
  <c r="G24315" i="1"/>
  <c r="G24316" i="1"/>
  <c r="G24317" i="1"/>
  <c r="G24318" i="1"/>
  <c r="G24319" i="1"/>
  <c r="G24320" i="1"/>
  <c r="G24321" i="1"/>
  <c r="G24322" i="1"/>
  <c r="G24323" i="1"/>
  <c r="G24324" i="1"/>
  <c r="G4806" i="2" l="1"/>
  <c r="G4805" i="2"/>
  <c r="G4804" i="2"/>
  <c r="G4803" i="2"/>
  <c r="G24366" i="1" l="1"/>
  <c r="G24228" i="1"/>
  <c r="G24229" i="1"/>
  <c r="G24247" i="1"/>
  <c r="G24312" i="1" l="1"/>
  <c r="G24310" i="1"/>
  <c r="G24311" i="1"/>
  <c r="G24309" i="1"/>
  <c r="G24295" i="1" l="1"/>
  <c r="G24296" i="1"/>
  <c r="G24297" i="1"/>
  <c r="G24298" i="1"/>
  <c r="G24299" i="1"/>
  <c r="G24300" i="1"/>
  <c r="G24301" i="1"/>
  <c r="G24302" i="1"/>
  <c r="G24303" i="1"/>
  <c r="G24304" i="1"/>
  <c r="G24305" i="1"/>
  <c r="G24306" i="1"/>
  <c r="G24307" i="1"/>
  <c r="G24308" i="1"/>
  <c r="G24382" i="1" l="1"/>
  <c r="G24383" i="1"/>
  <c r="G23975" i="1" l="1"/>
  <c r="G24293" i="1" l="1"/>
  <c r="G24289" i="1" l="1"/>
  <c r="G24290" i="1"/>
  <c r="G24291" i="1"/>
  <c r="G24292" i="1"/>
  <c r="G4796" i="2"/>
  <c r="G24364" i="1"/>
  <c r="G24365" i="1"/>
  <c r="G24363" i="1" l="1"/>
  <c r="G24282" i="1"/>
  <c r="G24283" i="1"/>
  <c r="G24284" i="1"/>
  <c r="G24285" i="1"/>
  <c r="G24286" i="1"/>
  <c r="G24287" i="1"/>
  <c r="G24288" i="1"/>
  <c r="G24294" i="1"/>
  <c r="G24277" i="1"/>
  <c r="G24278" i="1"/>
  <c r="G24279" i="1"/>
  <c r="G24280" i="1"/>
  <c r="G24281" i="1"/>
  <c r="G24264" i="1"/>
  <c r="G24263" i="1"/>
  <c r="G24246" i="1"/>
  <c r="G24236" i="1"/>
  <c r="G24237" i="1"/>
  <c r="G24227" i="1"/>
  <c r="G24268" i="1"/>
  <c r="G24269" i="1"/>
  <c r="G24270" i="1"/>
  <c r="G24271" i="1"/>
  <c r="G24272" i="1"/>
  <c r="G24273" i="1"/>
  <c r="G24274" i="1"/>
  <c r="G24275" i="1"/>
  <c r="G24276" i="1"/>
  <c r="G24243" i="1"/>
  <c r="G24244" i="1"/>
  <c r="G24245" i="1"/>
  <c r="G24266" i="1"/>
  <c r="G24267" i="1"/>
  <c r="G24265" i="1"/>
  <c r="G24256" i="1" l="1"/>
  <c r="G24257" i="1"/>
  <c r="G24258" i="1"/>
  <c r="G24259" i="1"/>
  <c r="G24260" i="1"/>
  <c r="G24261" i="1"/>
  <c r="G24262" i="1"/>
  <c r="G24381" i="1" l="1"/>
  <c r="G24242" i="1" l="1"/>
  <c r="G24248" i="1"/>
  <c r="G24249" i="1"/>
  <c r="G24250" i="1"/>
  <c r="G24251" i="1"/>
  <c r="G24252" i="1"/>
  <c r="G4799" i="2"/>
  <c r="G4800" i="2"/>
  <c r="G4801" i="2"/>
  <c r="G4802" i="2"/>
  <c r="G4798" i="2"/>
  <c r="G4797" i="2"/>
  <c r="G24238" i="1"/>
  <c r="G24239" i="1"/>
  <c r="G24240" i="1"/>
  <c r="G24241" i="1"/>
  <c r="G24231" i="1"/>
  <c r="G24232" i="1"/>
  <c r="G24233" i="1"/>
  <c r="G24234" i="1"/>
  <c r="G24235" i="1"/>
  <c r="G24214" i="1"/>
  <c r="G24215" i="1"/>
  <c r="G24216" i="1"/>
  <c r="G24217" i="1"/>
  <c r="G24218" i="1"/>
  <c r="G24219" i="1"/>
  <c r="G24220" i="1"/>
  <c r="G24221" i="1"/>
  <c r="G24222" i="1"/>
  <c r="G24223" i="1"/>
  <c r="G24224" i="1"/>
  <c r="G24225" i="1"/>
  <c r="G24226" i="1"/>
  <c r="G24230" i="1"/>
  <c r="G24205" i="1"/>
  <c r="G24206" i="1"/>
  <c r="G24207" i="1"/>
  <c r="G24208" i="1"/>
  <c r="G24209" i="1"/>
  <c r="G24210" i="1"/>
  <c r="G24211" i="1"/>
  <c r="G24212" i="1"/>
  <c r="G24255" i="1" l="1"/>
  <c r="G24254" i="1"/>
  <c r="G24213" i="1"/>
  <c r="G24355" i="1"/>
  <c r="G24372" i="1"/>
  <c r="G24171" i="1"/>
  <c r="G24190" i="1"/>
  <c r="G24202" i="1"/>
  <c r="G24203" i="1"/>
  <c r="G24204" i="1"/>
  <c r="G24359" i="1"/>
  <c r="G24358" i="1"/>
  <c r="G24354" i="1"/>
  <c r="G24353" i="1"/>
  <c r="G24352" i="1"/>
  <c r="G4788" i="2"/>
  <c r="G24361" i="1"/>
  <c r="G24360" i="1"/>
  <c r="G24357" i="1"/>
  <c r="G24362" i="1"/>
  <c r="G24351" i="1"/>
  <c r="G24356" i="1"/>
  <c r="G4779" i="2"/>
  <c r="G4780" i="2"/>
  <c r="G4781" i="2"/>
  <c r="G4782" i="2"/>
  <c r="G4783" i="2"/>
  <c r="G4784" i="2"/>
  <c r="G4785" i="2"/>
  <c r="G4786" i="2"/>
  <c r="G4787" i="2"/>
  <c r="G24342" i="1"/>
  <c r="G24343" i="1"/>
  <c r="G24344" i="1"/>
  <c r="G24345" i="1"/>
  <c r="G24346" i="1"/>
  <c r="G24347" i="1"/>
  <c r="G24348" i="1"/>
  <c r="G24349" i="1"/>
  <c r="G24350" i="1"/>
  <c r="G24341" i="1"/>
  <c r="G24340" i="1"/>
  <c r="G24339" i="1"/>
  <c r="G24379" i="1" l="1"/>
  <c r="G24380" i="1"/>
  <c r="G24200" i="1"/>
  <c r="G24201" i="1"/>
  <c r="G24191" i="1"/>
  <c r="G24192" i="1"/>
  <c r="G24193" i="1"/>
  <c r="G24194" i="1"/>
  <c r="G24195" i="1"/>
  <c r="G24196" i="1"/>
  <c r="G24197" i="1"/>
  <c r="G24198" i="1"/>
  <c r="G24199" i="1"/>
  <c r="G24184" i="1"/>
  <c r="G24185" i="1"/>
  <c r="G24186" i="1"/>
  <c r="G24183" i="1"/>
  <c r="G24187" i="1"/>
  <c r="G24188" i="1"/>
  <c r="G24189" i="1"/>
  <c r="G24172" i="1"/>
  <c r="G24173" i="1"/>
  <c r="G24174" i="1"/>
  <c r="G24175" i="1"/>
  <c r="G24176" i="1"/>
  <c r="G24177" i="1"/>
  <c r="G24178" i="1"/>
  <c r="G24179" i="1"/>
  <c r="G24180" i="1"/>
  <c r="G24181" i="1"/>
  <c r="G24182" i="1"/>
  <c r="G24163" i="1"/>
  <c r="G24161" i="1"/>
  <c r="G24162" i="1"/>
  <c r="G24142" i="1"/>
  <c r="G24143" i="1"/>
  <c r="G24144" i="1"/>
  <c r="G24145" i="1"/>
  <c r="G24146" i="1"/>
  <c r="G24147" i="1"/>
  <c r="G24148" i="1"/>
  <c r="G24149" i="1"/>
  <c r="G24150" i="1"/>
  <c r="G24151" i="1"/>
  <c r="G24152" i="1"/>
  <c r="G24153" i="1"/>
  <c r="G24154" i="1"/>
  <c r="G24155" i="1"/>
  <c r="G24156" i="1"/>
  <c r="G24157" i="1"/>
  <c r="G24158" i="1"/>
  <c r="G24159" i="1"/>
  <c r="G24160" i="1"/>
  <c r="G24140" i="1"/>
  <c r="G24141" i="1"/>
  <c r="G24138" i="1"/>
  <c r="G24139" i="1"/>
  <c r="G24123" i="1"/>
  <c r="G24124" i="1"/>
  <c r="G24125" i="1"/>
  <c r="G24126" i="1"/>
  <c r="G24127" i="1"/>
  <c r="G24128" i="1"/>
  <c r="G24129" i="1"/>
  <c r="G24130" i="1"/>
  <c r="G24131" i="1"/>
  <c r="G24132" i="1"/>
  <c r="G24133" i="1"/>
  <c r="G24134" i="1"/>
  <c r="G24135" i="1"/>
  <c r="G24136" i="1"/>
  <c r="G24137" i="1"/>
  <c r="G24121" i="1"/>
  <c r="G24122" i="1"/>
  <c r="G24109" i="1"/>
  <c r="G24110" i="1"/>
  <c r="G24111" i="1"/>
  <c r="G24112" i="1"/>
  <c r="G24113" i="1"/>
  <c r="G24114" i="1"/>
  <c r="G24115" i="1"/>
  <c r="G24116" i="1"/>
  <c r="G24117" i="1"/>
  <c r="G24118" i="1"/>
  <c r="G24119" i="1"/>
  <c r="G24120" i="1"/>
  <c r="G24107" i="1"/>
  <c r="G24108" i="1"/>
  <c r="G24378" i="1" l="1"/>
  <c r="G24375" i="1" l="1"/>
  <c r="G24376" i="1"/>
  <c r="G24377" i="1"/>
  <c r="G24374" i="1"/>
  <c r="G24103" i="1" l="1"/>
  <c r="G24104" i="1"/>
  <c r="G24105" i="1"/>
  <c r="G24106" i="1"/>
  <c r="G24102" i="1"/>
  <c r="G24092" i="1"/>
  <c r="G24093" i="1"/>
  <c r="G24094" i="1"/>
  <c r="G24095" i="1"/>
  <c r="G24096" i="1"/>
  <c r="G24097" i="1"/>
  <c r="G24098" i="1"/>
  <c r="G24099" i="1"/>
  <c r="G24100" i="1"/>
  <c r="G24101" i="1"/>
  <c r="G24082" i="1"/>
  <c r="G24083" i="1"/>
  <c r="G24084" i="1"/>
  <c r="G24085" i="1"/>
  <c r="G24086" i="1"/>
  <c r="G24087" i="1"/>
  <c r="G24088" i="1"/>
  <c r="G24089" i="1"/>
  <c r="G24090" i="1"/>
  <c r="G24373" i="1" l="1"/>
  <c r="G24074" i="1" l="1"/>
  <c r="G23971" i="1"/>
  <c r="G24091" i="1" l="1"/>
  <c r="G24076" i="1"/>
  <c r="G24077" i="1"/>
  <c r="G24078" i="1"/>
  <c r="G23976" i="1"/>
  <c r="G23981" i="1"/>
  <c r="G24338" i="1"/>
  <c r="G24008" i="1"/>
  <c r="G24079" i="1"/>
  <c r="G24080" i="1"/>
  <c r="G24081" i="1"/>
  <c r="G24075" i="1"/>
  <c r="G24058" i="1"/>
  <c r="G24059" i="1"/>
  <c r="G24060" i="1"/>
  <c r="G24061" i="1"/>
  <c r="G24062" i="1"/>
  <c r="G24063" i="1"/>
  <c r="G24064" i="1"/>
  <c r="G24065" i="1"/>
  <c r="G24066" i="1"/>
  <c r="G24067" i="1"/>
  <c r="G24068" i="1"/>
  <c r="G24069" i="1"/>
  <c r="G24070" i="1"/>
  <c r="G24071" i="1"/>
  <c r="G24072" i="1"/>
  <c r="G24073"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35" i="1"/>
  <c r="G24036" i="1"/>
  <c r="G24009" i="1" l="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03" i="1"/>
  <c r="G24004" i="1"/>
  <c r="G24005" i="1"/>
  <c r="G24006" i="1"/>
  <c r="G24007" i="1"/>
  <c r="G24001" i="1"/>
  <c r="G24002" i="1"/>
  <c r="G24000" i="1"/>
  <c r="G24371" i="1" l="1"/>
  <c r="G24370" i="1" l="1"/>
  <c r="G4778" i="2" l="1"/>
  <c r="G4777" i="2"/>
  <c r="G24369" i="1" l="1"/>
  <c r="G4760" i="2" l="1"/>
  <c r="G4759" i="2"/>
  <c r="G4758" i="2"/>
  <c r="G4748" i="2"/>
  <c r="G23998" i="1" l="1"/>
  <c r="G23999" i="1"/>
  <c r="G4772" i="2"/>
  <c r="G4773" i="2"/>
  <c r="G4774" i="2"/>
  <c r="G4775" i="2"/>
  <c r="G4776" i="2"/>
  <c r="G23994" i="1"/>
  <c r="G23995" i="1"/>
  <c r="G23996" i="1"/>
  <c r="G23997" i="1"/>
  <c r="G23993" i="1"/>
  <c r="G23983" i="1"/>
  <c r="G23984" i="1"/>
  <c r="G23985" i="1"/>
  <c r="G23986" i="1"/>
  <c r="G23987" i="1"/>
  <c r="G23988" i="1"/>
  <c r="G23989" i="1"/>
  <c r="G23990" i="1"/>
  <c r="G23991" i="1"/>
  <c r="G23992" i="1"/>
  <c r="G23982" i="1"/>
  <c r="G23921" i="1"/>
  <c r="G23922" i="1"/>
  <c r="G23923" i="1"/>
  <c r="G23924" i="1"/>
  <c r="G23925" i="1"/>
  <c r="G23926" i="1"/>
  <c r="G23927" i="1"/>
  <c r="G23928" i="1"/>
  <c r="G23929" i="1"/>
  <c r="G23930" i="1"/>
  <c r="G4762" i="2" l="1"/>
  <c r="G4763" i="2"/>
  <c r="G4764" i="2"/>
  <c r="G4765" i="2"/>
  <c r="G4766" i="2"/>
  <c r="G4767" i="2"/>
  <c r="G4768" i="2"/>
  <c r="G4769" i="2"/>
  <c r="G4770" i="2"/>
  <c r="G4771" i="2"/>
  <c r="G24337" i="1"/>
  <c r="G24328" i="1"/>
  <c r="G24329" i="1"/>
  <c r="G24330" i="1"/>
  <c r="G24331" i="1"/>
  <c r="G24332" i="1"/>
  <c r="G24333" i="1"/>
  <c r="G24334" i="1"/>
  <c r="G24335" i="1"/>
  <c r="G24336" i="1"/>
  <c r="G24368"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64" i="1"/>
  <c r="G24165" i="1"/>
  <c r="G24166" i="1"/>
  <c r="G24167" i="1"/>
  <c r="G24168" i="1"/>
  <c r="G24169" i="1"/>
  <c r="G24170" i="1"/>
  <c r="G24253"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80" i="1" l="1"/>
  <c r="G23979" i="1"/>
  <c r="G23978" i="1"/>
  <c r="G23977" i="1"/>
  <c r="G23974" i="1"/>
  <c r="I186"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<sst xmlns="http://schemas.openxmlformats.org/spreadsheetml/2006/main" count="110763" uniqueCount="16855">
  <si>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</si>
  <si>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</si>
  <si>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</si>
  <si>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</si>
  <si>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</si>
  <si>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</si>
  <si>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</si>
  <si>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</si>
  <si>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</si>
  <si>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</si>
  <si>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</si>
  <si>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</si>
  <si>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</si>
  <si>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</si>
  <si>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</si>
  <si>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</si>
  <si>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</si>
  <si>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</si>
  <si>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</si>
  <si>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</si>
  <si>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</si>
  <si>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</si>
  <si>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</si>
  <si>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</si>
  <si>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</si>
  <si>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</si>
  <si>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</si>
  <si>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</si>
  <si>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</si>
  <si>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</si>
  <si>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</si>
  <si>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</si>
  <si>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</si>
  <si>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</si>
  <si>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</si>
  <si>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</si>
  <si>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</si>
  <si>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</si>
  <si>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</si>
  <si>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</si>
  <si>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</si>
  <si>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</si>
  <si>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</si>
  <si>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</si>
  <si>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</si>
  <si>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</si>
  <si>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</si>
  <si>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</si>
  <si>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</si>
  <si>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</si>
  <si>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</si>
  <si>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</si>
  <si>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</si>
  <si>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</si>
  <si>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</si>
  <si>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</si>
  <si>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</si>
  <si>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</si>
  <si>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</si>
  <si>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</si>
  <si>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</si>
  <si>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</si>
  <si>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</si>
  <si>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</si>
  <si>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</si>
  <si>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</si>
  <si>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</si>
  <si>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</si>
  <si>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</si>
  <si>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</si>
  <si>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</si>
  <si>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</si>
  <si>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</si>
  <si>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</si>
  <si>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</si>
  <si>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</si>
  <si>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</si>
  <si>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</si>
  <si>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</si>
  <si>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</si>
  <si>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</si>
  <si>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</si>
  <si>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</si>
  <si>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</si>
  <si>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</si>
  <si>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</si>
  <si>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</si>
  <si>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</si>
  <si>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</si>
  <si>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</si>
  <si>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</si>
  <si>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</si>
  <si>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</si>
  <si>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</si>
  <si>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</si>
  <si>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</si>
  <si>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</si>
  <si>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</si>
  <si>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</si>
  <si>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</si>
  <si>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</si>
  <si>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</si>
  <si>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</si>
  <si>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</si>
  <si>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</si>
  <si>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</si>
  <si>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</si>
  <si>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</si>
  <si>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</si>
  <si>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</si>
  <si>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</si>
  <si>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</si>
  <si>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</si>
  <si>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</si>
  <si>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</si>
  <si>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</si>
  <si>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</si>
  <si>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</si>
  <si>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</si>
  <si>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</si>
  <si>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</si>
  <si>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</si>
  <si>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</si>
  <si>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</si>
  <si>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</si>
  <si>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</si>
  <si>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</si>
  <si>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</si>
  <si>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</si>
  <si>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</si>
  <si>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</si>
  <si>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</si>
  <si>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</si>
  <si>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</si>
  <si>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</si>
  <si>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</si>
  <si>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</si>
  <si>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</si>
  <si>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</si>
  <si>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</si>
  <si>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</si>
  <si>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</si>
  <si>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</si>
  <si>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</si>
  <si>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</si>
  <si>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</si>
  <si>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</si>
  <si>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</si>
  <si>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</si>
  <si>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</si>
  <si>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</si>
  <si>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</si>
  <si>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</si>
  <si>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</si>
  <si>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</si>
  <si>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</si>
  <si>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</si>
  <si>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</si>
  <si>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</si>
  <si>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</si>
  <si>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</si>
  <si>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</si>
  <si>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</si>
  <si>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</si>
  <si>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</si>
  <si>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</si>
  <si>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</si>
  <si>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</si>
  <si>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</si>
  <si>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</si>
  <si>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</si>
  <si>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</si>
  <si>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</si>
  <si>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</si>
  <si>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</si>
  <si>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</si>
  <si>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</si>
  <si>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</si>
  <si>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</si>
  <si>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</si>
  <si>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</si>
  <si>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</si>
  <si>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</si>
  <si>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</si>
  <si>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</si>
  <si>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</si>
  <si>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</si>
  <si>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</si>
  <si>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</si>
  <si>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</si>
  <si>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</si>
  <si>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</si>
  <si>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</si>
  <si>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</si>
  <si>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</si>
  <si>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</si>
  <si>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</si>
  <si>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</si>
  <si>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</si>
  <si>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</si>
  <si>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</si>
  <si>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</si>
  <si>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</si>
  <si>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</si>
  <si>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</si>
  <si>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</si>
  <si>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</si>
  <si>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</si>
  <si>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</si>
  <si>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</si>
  <si>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</si>
  <si>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</si>
  <si>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</si>
  <si>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</si>
  <si>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</si>
  <si>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</si>
  <si>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</si>
  <si>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</si>
  <si>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</si>
  <si>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</si>
  <si>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</si>
  <si>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</si>
  <si>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</si>
  <si>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</si>
  <si>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</si>
  <si>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</si>
  <si>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</si>
  <si>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</si>
  <si>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</si>
  <si>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</si>
  <si>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</si>
  <si>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</si>
  <si>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</si>
  <si>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</si>
  <si>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</si>
  <si>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</si>
  <si>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</si>
  <si>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</si>
  <si>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</si>
  <si>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</si>
  <si>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</si>
  <si>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</si>
  <si>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</si>
  <si>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</si>
  <si>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</si>
  <si>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</si>
  <si>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</si>
  <si>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</si>
  <si>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</si>
  <si>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</si>
  <si>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</si>
  <si>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</si>
  <si>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</si>
  <si>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</si>
  <si>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</si>
  <si>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</si>
  <si>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</si>
  <si>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</si>
  <si>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</si>
  <si>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</si>
  <si>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</si>
  <si>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</si>
  <si>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</si>
  <si>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</si>
  <si>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</si>
  <si>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</si>
  <si>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</si>
  <si>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</si>
  <si>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</si>
  <si>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</si>
  <si>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</si>
  <si>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</si>
  <si>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</si>
  <si>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</si>
  <si>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</si>
  <si>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</si>
  <si>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</si>
  <si>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</si>
  <si>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</si>
  <si>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</si>
  <si>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</si>
  <si>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</si>
  <si>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</si>
  <si>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</si>
  <si>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</si>
  <si>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</si>
  <si>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</si>
  <si>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</si>
  <si>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</si>
  <si>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</si>
  <si>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</si>
  <si>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</si>
  <si>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</si>
  <si>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</si>
  <si>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</si>
  <si>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</si>
  <si>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</si>
  <si>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</si>
  <si>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</si>
  <si>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</si>
  <si>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</si>
  <si>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</si>
  <si>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</si>
  <si>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</si>
  <si>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</si>
  <si>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</si>
  <si>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</si>
  <si>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</si>
  <si>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</si>
  <si>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</si>
  <si>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</si>
  <si>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</si>
  <si>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</si>
  <si>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</si>
  <si>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</si>
  <si>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</si>
  <si>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</si>
  <si>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</si>
  <si>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</si>
  <si>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</si>
  <si>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</si>
  <si>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</si>
  <si>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</si>
  <si>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</si>
  <si>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</si>
  <si>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</si>
  <si>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</si>
  <si>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</si>
  <si>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</si>
  <si>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</si>
  <si>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</si>
  <si>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</si>
  <si>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</si>
  <si>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</si>
  <si>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</si>
  <si>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</si>
  <si>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</si>
  <si>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</si>
  <si>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</si>
  <si>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</si>
  <si>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</si>
  <si>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</si>
  <si>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</si>
  <si>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</si>
  <si>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</si>
  <si>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</si>
  <si>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</si>
  <si>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</si>
  <si>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</si>
  <si>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</si>
  <si>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</si>
  <si>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</si>
  <si>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</si>
  <si>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</si>
  <si>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</si>
  <si>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</si>
  <si>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</si>
  <si>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</si>
  <si>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</si>
  <si>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</si>
  <si>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</si>
  <si>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</si>
  <si>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</si>
  <si>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</si>
  <si>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</si>
  <si>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</si>
  <si>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</si>
  <si>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</si>
  <si>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</si>
  <si>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</si>
  <si>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</si>
  <si>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</si>
  <si>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</si>
  <si>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</si>
  <si>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</si>
  <si>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</si>
  <si>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</si>
  <si>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</si>
  <si>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</si>
  <si>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</si>
  <si>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</si>
  <si>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</si>
  <si>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</si>
  <si>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</si>
  <si>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</si>
  <si>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</si>
  <si>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</si>
  <si>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</si>
  <si>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</si>
  <si>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</si>
  <si>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</si>
  <si>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</si>
  <si>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</si>
  <si>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</si>
  <si>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</si>
  <si>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</si>
  <si>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</si>
  <si>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</si>
  <si>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</si>
  <si>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</si>
  <si>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</si>
  <si>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</si>
  <si>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</si>
  <si>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</si>
  <si>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</si>
  <si>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</si>
  <si>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</si>
  <si>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</si>
  <si>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</si>
  <si>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</si>
  <si>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</si>
  <si>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</si>
  <si>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</si>
  <si>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</si>
  <si>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</si>
  <si>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</si>
  <si>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</si>
  <si>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</si>
  <si>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</si>
  <si>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</si>
  <si>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</si>
  <si>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</si>
  <si>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</si>
  <si>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</si>
  <si>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</si>
  <si>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</si>
  <si>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</si>
  <si>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</si>
  <si>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</si>
  <si>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</si>
  <si>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</si>
  <si>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</si>
  <si>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</si>
  <si>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</si>
  <si>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</si>
  <si>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</si>
  <si>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</si>
  <si>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</si>
  <si>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</si>
  <si>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</si>
  <si>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</si>
  <si>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</si>
  <si>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</si>
  <si>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</si>
  <si>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</si>
  <si>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</si>
  <si>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</si>
  <si>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</si>
  <si>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</si>
  <si>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</si>
  <si>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</si>
  <si>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</si>
  <si>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</si>
  <si>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</si>
  <si>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</si>
  <si>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</si>
  <si>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</si>
  <si>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</si>
  <si>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</si>
  <si>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</si>
  <si>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</si>
  <si>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</si>
  <si>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</si>
  <si>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</si>
  <si>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</si>
  <si>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</si>
  <si>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</si>
  <si>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</si>
  <si>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</si>
  <si>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</si>
  <si>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</si>
  <si>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</si>
  <si>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</si>
  <si>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</si>
  <si>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</si>
  <si>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</si>
  <si>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</si>
  <si>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</si>
  <si>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</si>
  <si>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</si>
  <si>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</si>
  <si>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</si>
  <si>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</si>
  <si>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</si>
  <si>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</si>
  <si>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</si>
  <si>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</si>
  <si>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</si>
  <si>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</si>
  <si>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</si>
  <si>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</si>
  <si>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</si>
  <si>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</si>
  <si>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</si>
  <si>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</si>
  <si>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</si>
  <si>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</si>
  <si>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</si>
  <si>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</si>
  <si>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</si>
  <si>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</si>
  <si>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</si>
  <si>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</si>
  <si>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</si>
  <si>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</si>
  <si>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</si>
  <si>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</si>
  <si>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</si>
  <si>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</si>
  <si>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</si>
  <si>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</si>
  <si>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</si>
  <si>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</si>
  <si>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</si>
  <si>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</si>
  <si>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</si>
  <si>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</si>
  <si>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</si>
  <si>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</si>
  <si>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</si>
  <si>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</si>
  <si>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</si>
  <si>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</si>
  <si>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</si>
  <si>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</si>
  <si>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</si>
  <si>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</si>
  <si>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</si>
  <si>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</si>
  <si>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</si>
  <si>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</si>
  <si>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</si>
  <si>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</si>
  <si>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</si>
  <si>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</si>
  <si>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</si>
  <si>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</si>
  <si>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</si>
  <si>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</si>
  <si>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</si>
  <si>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</si>
  <si>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</si>
  <si>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</si>
  <si>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</si>
  <si>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</si>
  <si>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</si>
  <si>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</si>
  <si>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</si>
  <si>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</si>
  <si>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</si>
  <si>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</si>
  <si>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</si>
  <si>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</si>
  <si>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</si>
  <si>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</si>
  <si>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</si>
  <si>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</si>
  <si>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</si>
  <si>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</si>
  <si>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</si>
  <si>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</si>
  <si>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</si>
  <si>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</si>
  <si>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</si>
  <si>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</si>
  <si>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</si>
  <si>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</si>
  <si>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</si>
  <si>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</si>
  <si>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</si>
  <si>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</si>
  <si>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</si>
  <si>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</si>
  <si>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</si>
  <si>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</si>
  <si>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</si>
  <si>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</si>
  <si>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</si>
  <si>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</si>
  <si>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</si>
  <si>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</si>
  <si>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</si>
  <si>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</si>
  <si>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</si>
  <si>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</si>
  <si>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</si>
  <si>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</si>
  <si>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</si>
  <si>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</si>
  <si>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</si>
  <si>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</si>
  <si>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</si>
  <si>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</si>
  <si>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</si>
  <si>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</si>
  <si>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</si>
  <si>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</si>
  <si>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</si>
  <si>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</si>
  <si>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</si>
  <si>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</si>
  <si>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</si>
  <si>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</si>
  <si>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</si>
  <si>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</si>
  <si>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</si>
  <si>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</si>
  <si>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</si>
  <si>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</si>
  <si>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</si>
  <si>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</si>
  <si>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</si>
  <si>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</si>
  <si>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</si>
  <si>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</si>
  <si>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</si>
  <si>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</si>
  <si>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</si>
  <si>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</si>
  <si>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</si>
  <si>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</si>
  <si>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</si>
  <si>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</si>
  <si>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</si>
  <si>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</si>
  <si>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</si>
  <si>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</si>
  <si>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</si>
  <si>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</si>
  <si>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</si>
  <si>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</si>
  <si>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</si>
  <si>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</si>
  <si>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</si>
  <si>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</si>
  <si>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</si>
  <si>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</si>
  <si>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</si>
  <si>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</si>
  <si>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</si>
  <si>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</si>
  <si>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</si>
  <si>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</si>
  <si>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</si>
  <si>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</si>
  <si>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</si>
  <si>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</si>
  <si>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</si>
  <si>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</si>
  <si>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</si>
  <si>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</si>
  <si>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</si>
  <si>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</si>
  <si>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</si>
  <si>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</si>
  <si>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</si>
  <si>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</si>
  <si>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</si>
  <si>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</si>
  <si>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</si>
  <si>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</si>
  <si>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</si>
  <si>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</si>
  <si>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</si>
  <si>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</si>
  <si>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</si>
  <si>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</si>
  <si>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</si>
  <si>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</si>
  <si>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</si>
  <si>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</si>
  <si>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</si>
  <si>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</si>
  <si>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</si>
  <si>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</si>
  <si>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</si>
  <si>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</si>
  <si>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</si>
  <si>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</si>
  <si>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</si>
  <si>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</si>
  <si>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</si>
  <si>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</si>
  <si>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</si>
  <si>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</si>
  <si>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</si>
  <si>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</si>
  <si>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</si>
  <si>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</si>
  <si>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</si>
  <si>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</si>
  <si>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</si>
  <si>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</si>
  <si>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</si>
  <si>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</si>
  <si>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</si>
  <si>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</si>
  <si>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</si>
  <si>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</si>
  <si>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</si>
  <si>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</si>
  <si>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</si>
  <si>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</si>
  <si>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</si>
  <si>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</si>
  <si>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</si>
  <si>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</si>
  <si>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</si>
  <si>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</si>
  <si>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</si>
  <si>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</si>
  <si>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</si>
  <si>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</si>
  <si>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</si>
  <si>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</si>
  <si>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</si>
  <si>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</si>
  <si>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</si>
  <si>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</si>
  <si>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</si>
  <si>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</si>
  <si>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</si>
  <si>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</si>
  <si>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</si>
  <si>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</si>
  <si>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</si>
  <si>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</si>
  <si>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</si>
  <si>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</si>
  <si>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</si>
  <si>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</si>
  <si>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</si>
  <si>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</si>
  <si>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</si>
  <si>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</si>
  <si>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</si>
  <si>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</si>
  <si>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</si>
  <si>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</si>
  <si>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</si>
  <si>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</si>
  <si>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</si>
  <si>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</si>
  <si>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</si>
  <si>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</si>
  <si>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</si>
  <si>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</si>
  <si>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</si>
  <si>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</si>
  <si>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</si>
  <si>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</si>
  <si>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</si>
  <si>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</si>
  <si>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</si>
  <si>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</si>
  <si>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</si>
  <si>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</si>
  <si>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</si>
  <si>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</si>
  <si>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</si>
  <si>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</si>
  <si>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</si>
  <si>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</si>
  <si>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</si>
  <si>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</si>
  <si>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</si>
  <si>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</si>
  <si>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</si>
  <si>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</si>
  <si>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</si>
  <si>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</si>
  <si>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</si>
  <si>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</si>
  <si>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</si>
  <si>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</si>
  <si>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</si>
  <si>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</si>
  <si>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</si>
  <si>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</si>
  <si>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</si>
  <si>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</si>
  <si>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</si>
  <si>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</si>
  <si>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</si>
  <si>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</si>
  <si>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</si>
  <si>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</si>
  <si>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</si>
  <si>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</si>
  <si>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</si>
  <si>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</si>
  <si>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</si>
  <si>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</si>
  <si>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</si>
  <si>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</si>
  <si>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</si>
  <si>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</si>
  <si>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</si>
  <si>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</si>
  <si>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</si>
  <si>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</si>
  <si>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</si>
  <si>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</si>
  <si>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</si>
  <si>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</si>
  <si>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</si>
  <si>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</si>
  <si>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</si>
  <si>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</si>
  <si>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</si>
  <si>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</si>
  <si>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</si>
  <si>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</si>
  <si>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</si>
  <si>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</si>
  <si>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</si>
  <si>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</si>
  <si>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</si>
  <si>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</si>
  <si>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</si>
  <si>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</si>
  <si>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</si>
  <si>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</si>
  <si>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</si>
  <si>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</si>
  <si>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</si>
  <si>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</si>
  <si>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</si>
  <si>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</si>
  <si>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</si>
  <si>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</si>
  <si>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</si>
  <si>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</si>
  <si>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</si>
  <si>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</si>
  <si>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</si>
  <si>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</si>
  <si>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</si>
  <si>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</si>
  <si>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</si>
  <si>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</si>
  <si>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</si>
  <si>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</si>
  <si>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</si>
  <si>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</si>
  <si>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</si>
  <si>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</si>
  <si>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</si>
  <si>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</si>
  <si>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</si>
  <si>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</si>
  <si>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</si>
  <si>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</si>
  <si>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</si>
  <si>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</si>
  <si>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</si>
  <si>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</si>
  <si>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</si>
  <si>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</si>
  <si>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</si>
  <si>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</si>
  <si>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</si>
  <si>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</si>
  <si>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</si>
  <si>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</si>
  <si>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</si>
  <si>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</si>
  <si>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</si>
  <si>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</si>
  <si>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</si>
  <si>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</si>
  <si>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</si>
  <si>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</si>
  <si>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</si>
  <si>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</si>
  <si>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</si>
  <si>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</si>
  <si>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</si>
  <si>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</si>
  <si>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</si>
  <si>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</si>
  <si>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</si>
  <si>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</si>
  <si>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</si>
  <si>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</si>
  <si>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</si>
  <si>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</si>
  <si>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</si>
  <si>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</si>
  <si>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</si>
  <si>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</si>
  <si>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</si>
  <si>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</si>
  <si>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</si>
  <si>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</si>
  <si>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</si>
  <si>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</si>
  <si>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</si>
  <si>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</si>
  <si>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</si>
  <si>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</si>
  <si>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</si>
  <si>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</si>
  <si>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</si>
  <si>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</si>
  <si>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</si>
  <si>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</si>
  <si>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</si>
  <si>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</si>
  <si>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</si>
  <si>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</si>
  <si>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</si>
  <si>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</si>
  <si>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</si>
  <si>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</si>
  <si>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</si>
  <si>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</si>
  <si>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</si>
  <si>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</si>
  <si>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</si>
  <si>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</si>
  <si>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</si>
  <si>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</si>
  <si>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</si>
  <si>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</si>
  <si>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</si>
  <si>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</si>
  <si>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</si>
  <si>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</si>
  <si>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</si>
  <si>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</si>
  <si>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</si>
  <si>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</si>
  <si>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</si>
  <si>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</si>
  <si>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</si>
  <si>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</si>
  <si>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</si>
  <si>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</si>
  <si>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</si>
  <si>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</si>
  <si>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</si>
  <si>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</si>
  <si>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</si>
  <si>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</si>
  <si>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</si>
  <si>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</si>
  <si>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</si>
  <si>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</si>
  <si>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</si>
  <si>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</si>
  <si>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</si>
  <si>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</si>
  <si>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</si>
  <si>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</si>
  <si>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</si>
  <si>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</si>
  <si>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</si>
  <si>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</si>
  <si>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</si>
  <si>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</si>
  <si>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</si>
  <si>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</si>
  <si>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</si>
  <si>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</si>
  <si>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</si>
  <si>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</si>
  <si>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</si>
  <si>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</si>
  <si>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</si>
  <si>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</si>
  <si>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</si>
  <si>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</si>
  <si>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</si>
  <si>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</si>
  <si>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</si>
  <si>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</si>
  <si>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</si>
  <si>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</si>
  <si>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</si>
  <si>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</si>
  <si>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</si>
  <si>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</si>
  <si>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</si>
  <si>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</si>
  <si>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</si>
  <si>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</si>
  <si>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</si>
  <si>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</si>
  <si>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</si>
  <si>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</si>
  <si>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</si>
  <si>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</si>
  <si>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</si>
  <si>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</si>
  <si>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</si>
  <si>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</si>
  <si>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</si>
  <si>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</si>
  <si>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</si>
  <si>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</si>
  <si>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</si>
  <si>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</si>
  <si>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</si>
  <si>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</si>
  <si>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</si>
  <si>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</si>
  <si>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</si>
  <si>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</si>
  <si>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</si>
  <si>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</si>
  <si>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</si>
  <si>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</si>
  <si>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</si>
  <si>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</si>
  <si>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</si>
  <si>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</si>
  <si>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</si>
  <si>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</si>
  <si>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</si>
  <si>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</si>
  <si>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</si>
  <si>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</si>
  <si>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</si>
  <si>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</si>
  <si>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</si>
  <si>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</si>
  <si>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</si>
  <si>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</si>
  <si>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</si>
  <si>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</si>
  <si>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</si>
  <si>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</si>
  <si>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</si>
  <si>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</si>
  <si>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</si>
  <si>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</si>
  <si>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</si>
  <si>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</si>
  <si>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</si>
  <si>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</si>
  <si>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</si>
  <si>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</si>
  <si>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</si>
  <si>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</si>
  <si>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</si>
  <si>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</si>
  <si>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</si>
  <si>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</si>
  <si>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</si>
  <si>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</si>
  <si>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</si>
  <si>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</si>
  <si>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</si>
  <si>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</si>
  <si>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</si>
  <si>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</si>
  <si>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</si>
  <si>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</si>
  <si>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</si>
  <si>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</si>
  <si>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</si>
  <si>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</si>
  <si>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</si>
  <si>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</si>
  <si>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</si>
  <si>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</si>
  <si>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</si>
  <si>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</si>
  <si>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</si>
  <si>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</si>
  <si>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</si>
  <si>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</si>
  <si>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</si>
  <si>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</si>
  <si>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</si>
  <si>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</si>
  <si>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</si>
  <si>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</si>
  <si>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</si>
  <si>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</si>
  <si>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</si>
  <si>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</si>
  <si>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</si>
  <si>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</si>
  <si>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</si>
  <si>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</si>
  <si>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</si>
  <si>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</si>
  <si>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</si>
  <si>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</si>
  <si>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</si>
  <si>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</si>
  <si>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</si>
  <si>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</si>
  <si>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</si>
  <si>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</si>
  <si>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</si>
  <si>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</si>
  <si>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</si>
  <si>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</si>
  <si>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</si>
  <si>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</si>
  <si>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</si>
  <si>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</si>
  <si>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</si>
  <si>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</si>
  <si>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</si>
  <si>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</si>
  <si>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</si>
  <si>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</si>
  <si>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</si>
  <si>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</si>
  <si>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</si>
  <si>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</si>
  <si>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</si>
  <si>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</si>
  <si>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</si>
  <si>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</si>
  <si>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</si>
  <si>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</si>
  <si>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</si>
  <si>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</si>
  <si>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</si>
  <si>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</si>
  <si>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</si>
  <si>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</si>
  <si>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</si>
  <si>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</si>
  <si>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</si>
  <si>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</si>
  <si>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</si>
  <si>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</si>
  <si>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</si>
  <si>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</si>
  <si>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</si>
  <si>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</si>
  <si>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</si>
  <si>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</si>
  <si>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</si>
  <si>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</si>
  <si>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</si>
  <si>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</si>
  <si>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</si>
  <si>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</si>
  <si>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</si>
  <si>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</si>
  <si>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</si>
  <si>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</si>
  <si>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</si>
  <si>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</si>
  <si>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</si>
  <si>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</si>
  <si>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</si>
  <si>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</si>
  <si>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</si>
  <si>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</si>
  <si>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</si>
  <si>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</si>
  <si>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</si>
  <si>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</si>
  <si>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</si>
  <si>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</si>
  <si>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</si>
  <si>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</si>
  <si>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</si>
  <si>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</si>
  <si>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</si>
  <si>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</si>
  <si>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</si>
  <si>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</si>
  <si>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</si>
  <si>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</si>
  <si>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</si>
  <si>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</si>
  <si>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</si>
  <si>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</si>
  <si>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</si>
  <si>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</si>
  <si>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</si>
  <si>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</si>
  <si>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</si>
  <si>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</si>
  <si>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</si>
  <si>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</si>
  <si>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</si>
  <si>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</si>
  <si>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</si>
  <si>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</si>
  <si>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</si>
  <si>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</si>
  <si>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</si>
  <si>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</si>
  <si>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</si>
  <si>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</si>
  <si>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</si>
  <si>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</si>
  <si>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</si>
  <si>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</si>
  <si>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</si>
  <si>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</si>
  <si>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</si>
  <si>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</si>
  <si>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</si>
  <si>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</si>
  <si>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</si>
  <si>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</si>
  <si>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</si>
  <si>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</si>
  <si>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</si>
  <si>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</si>
  <si>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</si>
  <si>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</si>
  <si>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</si>
  <si>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</si>
  <si>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</si>
  <si>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</si>
  <si>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</si>
  <si>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</si>
  <si>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</si>
  <si>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</si>
  <si>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</si>
  <si>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</si>
  <si>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</si>
  <si>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</si>
  <si>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</si>
  <si>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</si>
  <si>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</si>
  <si>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</si>
  <si>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</si>
  <si>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</si>
  <si>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</si>
  <si>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</si>
  <si>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</si>
  <si>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</si>
  <si>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</si>
  <si>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</si>
  <si>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</si>
  <si>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</si>
  <si>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</si>
  <si>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</si>
  <si>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</si>
  <si>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</si>
  <si>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</si>
  <si>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</si>
  <si>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</si>
  <si>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</si>
  <si>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</si>
  <si>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</si>
  <si>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</si>
  <si>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</si>
  <si>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</si>
  <si>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</si>
  <si>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</si>
  <si>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</si>
  <si>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</si>
  <si>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</si>
  <si>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</si>
  <si>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</si>
  <si>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</si>
  <si>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</si>
  <si>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</si>
  <si>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</si>
  <si>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</si>
  <si>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</si>
  <si>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</si>
  <si>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</si>
  <si>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</si>
  <si>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</si>
  <si>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</si>
  <si>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</si>
  <si>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</si>
  <si>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</si>
  <si>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</si>
  <si>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</si>
  <si>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</si>
  <si>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</si>
  <si>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</si>
  <si>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</si>
  <si>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</si>
  <si>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</si>
  <si>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</si>
  <si>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</si>
  <si>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</si>
  <si>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</si>
  <si>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</si>
  <si>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</si>
  <si>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</si>
  <si>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</si>
  <si>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</si>
  <si>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</si>
  <si>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</si>
  <si>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</si>
  <si>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</si>
  <si>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</si>
  <si>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</si>
  <si>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</si>
  <si>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</si>
  <si>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</si>
  <si>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</si>
  <si>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</si>
  <si>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</si>
  <si>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</si>
  <si>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</si>
  <si>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</si>
  <si>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</si>
  <si>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</si>
  <si>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</si>
  <si>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</si>
  <si>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</si>
  <si>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</si>
  <si>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</si>
  <si>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</si>
  <si>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</si>
  <si>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</si>
  <si>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</si>
  <si>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</si>
  <si>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</si>
  <si>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</si>
  <si>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</si>
  <si>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</si>
  <si>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</si>
  <si>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</si>
  <si>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</si>
  <si>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</si>
  <si>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</si>
  <si>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</si>
  <si>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</si>
  <si>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</si>
  <si>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</si>
  <si>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</si>
  <si>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</si>
  <si>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</si>
  <si>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</si>
  <si>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</si>
  <si>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</si>
  <si>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</si>
  <si>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</si>
  <si>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</si>
  <si>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</si>
  <si>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</si>
  <si>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</si>
  <si>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</si>
  <si>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</si>
  <si>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</si>
  <si>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</si>
  <si>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</si>
  <si>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</si>
  <si>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</si>
  <si>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</si>
  <si>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</si>
  <si>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</si>
  <si>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</si>
  <si>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</si>
  <si>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</si>
  <si>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</si>
  <si>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</si>
  <si>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</si>
  <si>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</si>
  <si>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</si>
  <si>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</si>
  <si>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</si>
  <si>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</si>
  <si>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</si>
  <si>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</si>
  <si>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</si>
  <si>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</si>
  <si>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</si>
  <si>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</si>
  <si>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</si>
  <si>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</si>
  <si>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</si>
  <si>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</si>
  <si>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</si>
  <si>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</si>
  <si>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</si>
  <si>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</si>
  <si>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</si>
  <si>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</si>
  <si>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</si>
  <si>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</si>
  <si>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</si>
  <si>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</si>
  <si>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</si>
  <si>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</si>
  <si>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</si>
  <si>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</si>
  <si>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</si>
  <si>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</si>
  <si>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</si>
  <si>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</si>
  <si>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</si>
  <si>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</si>
  <si>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</si>
  <si>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</si>
  <si>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</si>
  <si>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</si>
  <si>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</si>
  <si>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</si>
  <si>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</si>
  <si>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</si>
  <si>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</si>
  <si>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</si>
  <si>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</si>
  <si>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</si>
  <si>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</si>
  <si>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</si>
  <si>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</si>
  <si>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</si>
  <si>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</si>
  <si>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</si>
  <si>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</si>
  <si>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</si>
  <si>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</si>
  <si>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</si>
  <si>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</si>
  <si>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</si>
  <si>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</si>
  <si>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</si>
  <si>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</si>
  <si>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</si>
  <si>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</si>
  <si>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</si>
  <si>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</si>
  <si>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</si>
  <si>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</si>
  <si>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</si>
  <si>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</si>
  <si>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</si>
  <si>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</si>
  <si>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</si>
  <si>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</si>
  <si>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</si>
  <si>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</si>
  <si>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</si>
  <si>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</si>
  <si>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</si>
  <si>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</si>
  <si>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</si>
  <si>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</si>
  <si>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</si>
  <si>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</si>
  <si>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</si>
  <si>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</si>
  <si>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</si>
  <si>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</si>
  <si>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</si>
  <si>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</si>
  <si>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</si>
  <si>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</si>
  <si>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</si>
  <si>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</si>
  <si>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</si>
  <si>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</si>
  <si>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</si>
  <si>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</si>
  <si>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</si>
  <si>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</si>
  <si>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</si>
  <si>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</si>
  <si>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</si>
  <si>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</si>
  <si>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</si>
  <si>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</si>
  <si>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</si>
  <si>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</si>
  <si>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</si>
  <si>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</si>
  <si>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</si>
  <si>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</si>
  <si>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</si>
  <si>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</si>
  <si>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</si>
  <si>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</si>
  <si>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</si>
  <si>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</si>
  <si>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</si>
  <si>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</si>
  <si>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</si>
  <si>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</si>
  <si>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</si>
  <si>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</si>
  <si>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</si>
  <si>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</si>
  <si>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</si>
  <si>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</si>
  <si>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</si>
  <si>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</si>
  <si>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</si>
  <si>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</si>
  <si>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</si>
  <si>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</si>
  <si>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</si>
  <si>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</si>
  <si>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</si>
  <si>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</si>
  <si>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</si>
  <si>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</si>
  <si>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</si>
  <si>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</si>
  <si>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</si>
  <si>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</si>
  <si>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</si>
  <si>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</si>
  <si>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</si>
  <si>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</si>
  <si>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</si>
  <si>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</si>
  <si>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</si>
  <si>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</si>
  <si>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</si>
  <si>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</si>
  <si>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</si>
  <si>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</si>
  <si>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</si>
  <si>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</si>
  <si>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</si>
  <si>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</si>
  <si>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</si>
  <si>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</si>
  <si>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</si>
  <si>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</si>
  <si>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</si>
  <si>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</si>
  <si>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</si>
  <si>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</si>
  <si>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</si>
  <si>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</si>
  <si>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</si>
  <si>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</si>
  <si>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</si>
  <si>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</si>
  <si>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</si>
  <si>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</si>
  <si>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</si>
  <si>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</si>
  <si>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</si>
  <si>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</si>
  <si>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</si>
  <si>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</si>
  <si>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</si>
  <si>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</si>
  <si>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</si>
  <si>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</si>
  <si>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</si>
  <si>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</si>
  <si>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</si>
  <si>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</si>
  <si>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</si>
  <si>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</si>
  <si>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</si>
  <si>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</si>
  <si>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</si>
  <si>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</si>
  <si>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</si>
  <si>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</si>
  <si>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</si>
  <si>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</si>
  <si>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</si>
  <si>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</si>
  <si>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</si>
  <si>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</si>
  <si>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</si>
  <si>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</si>
  <si>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</si>
  <si>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</si>
  <si>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</si>
  <si>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</si>
  <si>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</si>
  <si>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</si>
  <si>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</si>
  <si>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</si>
  <si>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</si>
  <si>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</si>
  <si>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</si>
  <si>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</si>
  <si>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</si>
  <si>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</si>
  <si>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</si>
  <si>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</si>
  <si>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</si>
  <si>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</si>
  <si>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</si>
  <si>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</si>
  <si>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</si>
  <si>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</si>
  <si>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</si>
  <si>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</si>
  <si>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</si>
  <si>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</si>
  <si>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</si>
  <si>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</si>
  <si>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</si>
  <si>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</si>
  <si>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</si>
  <si>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</si>
  <si>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</si>
  <si>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</si>
  <si>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</si>
  <si>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</si>
  <si>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</si>
  <si>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</si>
  <si>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</si>
  <si>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</si>
  <si>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</si>
  <si>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</si>
  <si>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</si>
  <si>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</si>
  <si>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</si>
  <si>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</si>
  <si>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</si>
  <si>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</si>
  <si>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</si>
  <si>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</si>
  <si>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</si>
  <si>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</si>
  <si>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</si>
  <si>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</si>
  <si>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</si>
  <si>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</si>
  <si>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</si>
  <si>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</si>
  <si>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</si>
  <si>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</si>
  <si>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</si>
  <si>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</si>
  <si>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</si>
  <si>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</si>
  <si>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</si>
  <si>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</si>
  <si>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</si>
  <si>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</si>
  <si>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</si>
  <si>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</si>
  <si>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</si>
  <si>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</si>
  <si>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</si>
  <si>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</si>
  <si>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</si>
  <si>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</si>
  <si>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</si>
  <si>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</si>
  <si>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</si>
  <si>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</si>
  <si>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</si>
  <si>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</si>
  <si>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</si>
  <si>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</si>
  <si>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</si>
  <si>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</si>
  <si>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</si>
  <si>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</si>
  <si>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</si>
  <si>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</si>
  <si>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</si>
  <si>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</si>
  <si>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</si>
  <si>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</si>
  <si>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</si>
  <si>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</si>
  <si>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</si>
  <si>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</si>
  <si>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</si>
  <si>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</si>
  <si>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</si>
  <si>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</si>
  <si>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</si>
  <si>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</si>
  <si>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</si>
  <si>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</si>
  <si>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</si>
  <si>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</si>
  <si>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</si>
  <si>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</si>
  <si>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</si>
  <si>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</si>
  <si>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</si>
  <si>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</si>
  <si>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</si>
  <si>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</si>
  <si>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</si>
  <si>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</si>
  <si>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</si>
  <si>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</si>
  <si>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</si>
  <si>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</si>
  <si>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</si>
  <si>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</si>
  <si>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</si>
  <si>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</si>
  <si>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</si>
  <si>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</si>
  <si>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</si>
  <si>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</si>
  <si>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</si>
  <si>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</si>
  <si>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</si>
  <si>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</si>
  <si>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</si>
  <si>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</si>
  <si>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</si>
  <si>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</si>
  <si>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</si>
  <si>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</si>
  <si>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</si>
  <si>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</si>
  <si>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</si>
  <si>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</si>
  <si>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</si>
  <si>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</si>
  <si>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</si>
  <si>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</si>
  <si>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</si>
  <si>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</si>
  <si>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</si>
  <si>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</si>
  <si>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</si>
  <si>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</si>
  <si>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</si>
  <si>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</si>
  <si>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</si>
  <si>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</si>
  <si>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</si>
  <si>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</si>
  <si>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</si>
  <si>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</si>
  <si>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</si>
  <si>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</si>
  <si>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</si>
  <si>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</si>
  <si>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</si>
  <si>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</si>
  <si>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</si>
  <si>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</si>
  <si>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</si>
  <si>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</si>
  <si>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</si>
  <si>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</si>
  <si>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</si>
  <si>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</si>
  <si>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</si>
  <si>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</si>
  <si>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</si>
  <si>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</si>
  <si>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</si>
  <si>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</si>
  <si>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</si>
  <si>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</si>
  <si>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</si>
  <si>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</si>
  <si>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</si>
  <si>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</si>
  <si>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</si>
  <si>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</si>
  <si>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</si>
  <si>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</si>
  <si>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</si>
  <si>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</si>
  <si>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</si>
  <si>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</si>
  <si>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</si>
  <si>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</si>
  <si>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</si>
  <si>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</si>
  <si>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</si>
  <si>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</si>
  <si>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</si>
  <si>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</si>
  <si>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</si>
  <si>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</si>
  <si>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</si>
  <si>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</si>
  <si>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</si>
  <si>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</si>
  <si>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</si>
  <si>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</si>
  <si>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</si>
  <si>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</si>
  <si>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</si>
  <si>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</si>
  <si>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</si>
  <si>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</si>
  <si>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</si>
  <si>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</si>
  <si>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</si>
  <si>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</si>
  <si>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</si>
  <si>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</si>
  <si>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</si>
  <si>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</si>
  <si>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</si>
  <si>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</si>
  <si>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</si>
  <si>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</si>
  <si>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</si>
  <si>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</si>
  <si>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</si>
  <si>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</si>
  <si>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</si>
  <si>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</si>
  <si>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</si>
  <si>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</si>
  <si>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</si>
  <si>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</si>
  <si>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</si>
  <si>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</si>
  <si>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</si>
  <si>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</si>
  <si>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</si>
  <si>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</si>
  <si>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</si>
  <si>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</si>
  <si>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</si>
  <si>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</si>
  <si>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</si>
  <si>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</si>
  <si>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</si>
  <si>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</si>
  <si>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</si>
  <si>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</si>
  <si>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</si>
  <si>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</si>
  <si>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</si>
  <si>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</si>
  <si>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</si>
  <si>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</si>
  <si>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</si>
  <si>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</si>
  <si>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</si>
  <si>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</si>
  <si>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</si>
  <si>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</si>
  <si>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</si>
  <si>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</si>
  <si>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</si>
  <si>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</si>
  <si>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</si>
  <si>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</si>
  <si>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</si>
  <si>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</si>
  <si>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</si>
  <si>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</si>
  <si>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</si>
  <si>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</si>
  <si>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</si>
  <si>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</si>
  <si>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</si>
  <si>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</si>
  <si>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</si>
  <si>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</si>
  <si>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</si>
  <si>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</si>
  <si>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</si>
  <si>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</si>
  <si>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</si>
  <si>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</si>
  <si>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</si>
  <si>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</si>
  <si>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</si>
  <si>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</si>
  <si>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</si>
  <si>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</si>
  <si>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</si>
  <si>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</si>
  <si>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</si>
  <si>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</si>
  <si>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</si>
  <si>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</si>
  <si>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</si>
  <si>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</si>
  <si>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</si>
  <si>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</si>
  <si>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</si>
  <si>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</si>
  <si>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</si>
  <si>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</si>
  <si>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</si>
  <si>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</si>
  <si>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</si>
  <si>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</si>
  <si>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</si>
  <si>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</si>
  <si>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</si>
  <si>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</si>
  <si>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</si>
  <si>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</si>
  <si>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</si>
  <si>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</si>
  <si>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</si>
  <si>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</si>
  <si>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</si>
  <si>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</si>
  <si>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</si>
  <si>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</si>
  <si>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</si>
  <si>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</si>
  <si>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</si>
  <si>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</si>
  <si>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</si>
  <si>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</si>
  <si>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</si>
  <si>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</si>
  <si>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</si>
  <si>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</si>
  <si>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</si>
  <si>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</si>
  <si>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</si>
  <si>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</si>
  <si>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</si>
  <si>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</si>
  <si>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</si>
  <si>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</si>
  <si>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</si>
  <si>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</si>
  <si>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</si>
  <si>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</si>
  <si>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</si>
  <si>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</si>
  <si>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</si>
  <si>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</si>
  <si>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</si>
  <si>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</si>
  <si>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</si>
  <si>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</si>
  <si>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</si>
  <si>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</si>
  <si>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</si>
  <si>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</si>
  <si>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</si>
  <si>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</si>
  <si>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</si>
  <si>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</si>
  <si>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</si>
  <si>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</si>
  <si>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</si>
  <si>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</si>
  <si>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</si>
  <si>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</si>
  <si>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</si>
  <si>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</si>
  <si>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</si>
  <si>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</si>
  <si>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</si>
  <si>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</si>
  <si>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</si>
  <si>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</si>
  <si>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</si>
  <si>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</si>
  <si>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</si>
  <si>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</si>
  <si>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</si>
  <si>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</si>
  <si>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</si>
  <si>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</si>
  <si>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</si>
  <si>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</si>
  <si>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</si>
  <si>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</si>
  <si>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</si>
  <si>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</si>
  <si>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</si>
  <si>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</si>
  <si>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</si>
  <si>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</si>
  <si>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</si>
  <si>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</si>
  <si>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</si>
  <si>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</si>
  <si>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</si>
  <si>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</si>
  <si>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</si>
  <si>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</si>
  <si>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</si>
  <si>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</si>
  <si>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</si>
  <si>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</si>
  <si>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</si>
  <si>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</si>
  <si>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</si>
  <si>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</si>
  <si>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</si>
  <si>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</si>
  <si>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</si>
  <si>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</si>
  <si>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</si>
  <si>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</si>
  <si>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</si>
  <si>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</si>
  <si>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</si>
  <si>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</si>
  <si>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</si>
  <si>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</si>
  <si>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</si>
  <si>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</si>
  <si>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</si>
  <si>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</si>
  <si>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</si>
  <si>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</si>
  <si>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</si>
  <si>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</si>
  <si>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</si>
  <si>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</si>
  <si>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</si>
  <si>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</si>
  <si>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</si>
  <si>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</si>
  <si>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</si>
  <si>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</si>
  <si>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</si>
  <si>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</si>
  <si>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</si>
  <si>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</si>
  <si>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</si>
  <si>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</si>
  <si>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</si>
  <si>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</si>
  <si>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</si>
  <si>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</si>
  <si>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</si>
  <si>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</si>
  <si>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</si>
  <si>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</si>
  <si>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</si>
  <si>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</si>
  <si>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</si>
  <si>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</si>
  <si>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</si>
  <si>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</si>
  <si>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</si>
  <si>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</si>
  <si>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</si>
  <si>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</si>
  <si>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</si>
  <si>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</si>
  <si>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</si>
  <si>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</si>
  <si>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</si>
  <si>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</si>
  <si>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</si>
  <si>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</si>
  <si>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</si>
  <si>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</si>
  <si>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</si>
  <si>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</si>
  <si>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</si>
  <si>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</si>
  <si>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</si>
  <si>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</si>
  <si>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</si>
  <si>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</si>
  <si>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</si>
  <si>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</si>
  <si>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</si>
  <si>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</si>
  <si>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</si>
  <si>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</si>
  <si>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</si>
  <si>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</si>
  <si>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</si>
  <si>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</si>
  <si>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</si>
  <si>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</si>
  <si>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</si>
  <si>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</si>
  <si>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</si>
  <si>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</si>
  <si>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</si>
  <si>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</si>
  <si>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</si>
  <si>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</si>
  <si>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</si>
  <si>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</si>
  <si>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</si>
  <si>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</si>
  <si>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</si>
  <si>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</si>
  <si>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</si>
  <si>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</si>
  <si>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</si>
  <si>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</si>
  <si>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</si>
  <si>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</si>
  <si>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</si>
  <si>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</si>
  <si>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</si>
  <si>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</si>
  <si>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</si>
  <si>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</si>
  <si>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</si>
  <si>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</si>
  <si>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</si>
  <si>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</si>
  <si>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</si>
  <si>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</si>
  <si>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</si>
  <si>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</si>
  <si>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</si>
  <si>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</si>
  <si>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</si>
  <si>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</si>
  <si>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</si>
  <si>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</si>
  <si>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</si>
  <si>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</si>
  <si>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</si>
  <si>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</si>
  <si>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</si>
  <si>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</si>
  <si>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</si>
  <si>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</si>
  <si>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</si>
  <si>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</si>
  <si>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</si>
  <si>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</si>
  <si>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</si>
  <si>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</si>
  <si>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</si>
  <si>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</si>
  <si>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</si>
  <si>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</si>
  <si>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</si>
  <si>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</si>
  <si>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</si>
  <si>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</si>
  <si>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</si>
  <si>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</si>
  <si>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</si>
  <si>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</si>
  <si>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</si>
  <si>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</si>
  <si>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</si>
  <si>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</si>
  <si>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</si>
  <si>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</si>
  <si>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</si>
  <si>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</si>
  <si>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</si>
  <si>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</si>
  <si>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</si>
  <si>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</si>
  <si>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</si>
  <si>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</si>
  <si>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</si>
  <si>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</si>
  <si>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</si>
  <si>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</si>
  <si>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</si>
  <si>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</si>
  <si>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</si>
  <si>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</si>
  <si>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</si>
  <si>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</si>
  <si>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</si>
  <si>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</si>
  <si>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</si>
  <si>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</si>
  <si>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</si>
  <si>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</si>
  <si>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</si>
  <si>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</si>
  <si>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</si>
  <si>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</si>
  <si>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</si>
  <si>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</si>
  <si>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</si>
  <si>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</si>
  <si>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</si>
  <si>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</si>
  <si>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</si>
  <si>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</si>
  <si>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</si>
  <si>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</si>
  <si>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</si>
  <si>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</si>
  <si>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</si>
  <si>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</si>
  <si>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</si>
  <si>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</si>
  <si>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</si>
  <si>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</si>
  <si>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</si>
  <si>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</si>
  <si>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</si>
  <si>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</si>
  <si>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</si>
  <si>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</si>
  <si>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</si>
  <si>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</si>
  <si>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</si>
  <si>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</si>
  <si>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</si>
  <si>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</si>
  <si>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</si>
  <si>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</si>
  <si>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</si>
  <si>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</si>
  <si>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</si>
  <si>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</si>
  <si>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</si>
  <si>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</si>
  <si>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</si>
  <si>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</si>
  <si>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</si>
  <si>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</si>
  <si>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</si>
  <si>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</si>
  <si>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</si>
  <si>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</si>
  <si>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</si>
  <si>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</si>
  <si>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</si>
  <si>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</si>
  <si>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</si>
  <si>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</si>
  <si>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</si>
  <si>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</si>
  <si>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</si>
  <si>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</si>
  <si>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</si>
  <si>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</si>
  <si>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</si>
  <si>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</si>
  <si>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</si>
  <si>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</si>
  <si>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</si>
  <si>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</si>
  <si>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</si>
  <si>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</si>
  <si>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</si>
  <si>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</si>
  <si>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</si>
  <si>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</si>
  <si>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</si>
  <si>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</si>
  <si>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</si>
  <si>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</si>
  <si>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</si>
  <si>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</si>
  <si>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</si>
  <si>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</si>
  <si>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</si>
  <si>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</si>
  <si>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</si>
  <si>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</si>
  <si>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</si>
  <si>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</si>
  <si>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</si>
  <si>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</si>
  <si>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</si>
  <si>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</si>
  <si>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</si>
  <si>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</si>
  <si>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</si>
  <si>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</si>
  <si>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</si>
  <si>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</si>
  <si>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</si>
  <si>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</si>
  <si>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</si>
  <si>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</si>
  <si>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</si>
  <si>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</si>
  <si>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</si>
  <si>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</si>
  <si>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</si>
  <si>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</si>
  <si>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</si>
  <si>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</si>
  <si>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</si>
  <si>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</si>
  <si>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</si>
  <si>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</si>
  <si>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</si>
  <si>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</si>
  <si>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</si>
  <si>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</si>
  <si>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</si>
  <si>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</si>
  <si>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</si>
  <si>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</si>
  <si>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</si>
  <si>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</si>
  <si>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</si>
  <si>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</si>
  <si>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</si>
  <si>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</si>
  <si>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</si>
  <si>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</si>
  <si>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</si>
  <si>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</si>
  <si>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</si>
  <si>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</si>
  <si>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</si>
  <si>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</si>
  <si>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</si>
  <si>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</si>
  <si>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</si>
  <si>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</si>
  <si>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</si>
  <si>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</si>
  <si>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</si>
  <si>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</si>
  <si>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</si>
  <si>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</si>
  <si>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</si>
  <si>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</si>
  <si>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</si>
  <si>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</si>
  <si>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</si>
  <si>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</si>
  <si>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</si>
  <si>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</si>
  <si>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</si>
  <si>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</si>
  <si>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</si>
  <si>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</si>
  <si>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</si>
  <si>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</si>
  <si>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</si>
  <si>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</si>
  <si>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</si>
  <si>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</si>
  <si>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</si>
  <si>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</si>
  <si>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</si>
  <si>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</si>
  <si>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</si>
  <si>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</si>
  <si>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</si>
  <si>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</si>
  <si>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</si>
  <si>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</si>
  <si>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</si>
  <si>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</si>
  <si>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</si>
  <si>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</si>
  <si>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</si>
  <si>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</si>
  <si>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</si>
  <si>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</si>
  <si>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</si>
  <si>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</si>
  <si>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</si>
  <si>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</si>
  <si>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</si>
  <si>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</si>
  <si>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</si>
  <si>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</si>
  <si>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</si>
  <si>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</si>
  <si>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</si>
  <si>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</si>
  <si>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</si>
  <si>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</si>
  <si>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</si>
  <si>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</si>
  <si>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</si>
  <si>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</si>
  <si>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</si>
  <si>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</si>
  <si>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</si>
  <si>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</si>
  <si>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</si>
  <si>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</si>
  <si>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</si>
  <si>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</si>
  <si>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</si>
  <si>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</si>
  <si>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</si>
  <si>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</si>
  <si>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</si>
  <si>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</si>
  <si>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</si>
  <si>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</si>
  <si>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</si>
  <si>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</si>
  <si>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</si>
  <si>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</si>
  <si>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</si>
  <si>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</si>
  <si>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</si>
  <si>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</si>
  <si>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</si>
  <si>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</si>
  <si>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</si>
  <si>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</si>
  <si>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</si>
  <si>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</si>
  <si>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</si>
  <si>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</si>
  <si>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</si>
  <si>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</si>
  <si>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</si>
  <si>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</si>
  <si>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</si>
  <si>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</si>
  <si>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</si>
  <si>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</si>
  <si>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</si>
  <si>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</si>
  <si>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</si>
  <si>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</si>
  <si>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</si>
  <si>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</si>
  <si>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</si>
  <si>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</si>
  <si>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</si>
  <si>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</si>
  <si>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</si>
  <si>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</si>
  <si>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</si>
  <si>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</si>
  <si>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</si>
  <si>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</si>
  <si>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</si>
  <si>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</si>
  <si>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</si>
  <si>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</si>
  <si>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</si>
  <si>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</si>
  <si>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</si>
  <si>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</si>
  <si>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</si>
  <si>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</si>
  <si>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</si>
  <si>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</si>
  <si>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</si>
  <si>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</si>
  <si>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</si>
  <si>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</si>
  <si>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</si>
  <si>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</si>
  <si>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</si>
  <si>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</si>
  <si>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</si>
  <si>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</si>
  <si>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</si>
  <si>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</si>
  <si>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</si>
  <si>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</si>
  <si>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</si>
  <si>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</si>
  <si>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</si>
  <si>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</si>
  <si>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</si>
  <si>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</si>
  <si>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</si>
  <si>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</si>
  <si>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</si>
  <si>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</si>
  <si>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</si>
  <si>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</si>
  <si>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</si>
  <si>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</si>
  <si>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</si>
  <si>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</si>
  <si>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</si>
  <si>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</si>
  <si>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</si>
  <si>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</si>
  <si>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</si>
  <si>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</si>
  <si>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</si>
  <si>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</si>
  <si>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</si>
  <si>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</si>
  <si>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</si>
  <si>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</si>
  <si>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</si>
  <si>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</si>
  <si>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</si>
  <si>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</si>
  <si>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</si>
  <si>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</si>
  <si>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</si>
  <si>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</si>
  <si>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</si>
  <si>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</si>
  <si>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</si>
  <si>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</si>
  <si>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</si>
  <si>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</si>
  <si>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</si>
  <si>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</si>
  <si>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</si>
  <si>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</si>
  <si>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</si>
  <si>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</si>
  <si>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</si>
  <si>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</si>
  <si>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</si>
  <si>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</si>
  <si>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</si>
  <si>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</si>
  <si>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</si>
  <si>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</si>
  <si>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</si>
  <si>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</si>
  <si>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</si>
  <si>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</si>
  <si>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</si>
  <si>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</si>
  <si>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</si>
  <si>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</si>
  <si>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</si>
  <si>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</si>
  <si>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</si>
  <si>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</si>
  <si>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</si>
  <si>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</si>
  <si>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</si>
  <si>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</si>
  <si>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</si>
  <si>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</si>
  <si>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</si>
  <si>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</si>
  <si>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</si>
  <si>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</si>
  <si>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</si>
  <si>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</si>
  <si>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</si>
  <si>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</si>
  <si>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</si>
  <si>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</si>
  <si>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</si>
  <si>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</si>
  <si>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</si>
  <si>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</si>
  <si>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</si>
  <si>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</si>
  <si>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</si>
  <si>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</si>
  <si>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</si>
  <si>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</si>
  <si>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</si>
  <si>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</si>
  <si>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</si>
  <si>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</si>
  <si>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</si>
  <si>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</si>
  <si>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</si>
  <si>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</si>
  <si>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</si>
  <si>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</si>
  <si>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</si>
  <si>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</si>
  <si>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</si>
  <si>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</si>
  <si>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</si>
  <si>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</si>
  <si>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</si>
  <si>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</si>
  <si>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</si>
  <si>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</si>
  <si>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</si>
  <si>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</si>
  <si>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</si>
  <si>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</si>
  <si>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</si>
  <si>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</si>
  <si>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</si>
  <si>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</si>
  <si>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</si>
  <si>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</si>
  <si>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</si>
  <si>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</si>
  <si>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</si>
  <si>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</si>
  <si>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</si>
  <si>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</si>
  <si>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</si>
  <si>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</si>
  <si>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</si>
  <si>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</si>
  <si>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</si>
  <si>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</si>
  <si>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</si>
  <si>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</si>
  <si>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</si>
  <si>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</si>
  <si>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</si>
  <si>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</si>
  <si>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</si>
  <si>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</si>
  <si>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</si>
  <si>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</si>
  <si>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</si>
  <si>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</si>
  <si>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</si>
  <si>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</si>
  <si>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</si>
  <si>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</si>
  <si>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</si>
  <si>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</si>
  <si>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</si>
  <si>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</si>
  <si>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</si>
  <si>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</si>
  <si>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</si>
  <si>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</si>
  <si>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</si>
  <si>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</si>
  <si>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</si>
  <si>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</si>
  <si>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</si>
  <si>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</si>
  <si>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</si>
  <si>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</si>
  <si>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</si>
  <si>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</si>
  <si>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</si>
  <si>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</si>
  <si>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</si>
  <si>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</si>
  <si>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</si>
  <si>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</si>
  <si>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</si>
  <si>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</si>
  <si>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</si>
  <si>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</si>
  <si>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</si>
  <si>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</si>
  <si>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</si>
  <si>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</si>
  <si>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</si>
  <si>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</si>
  <si>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</si>
  <si>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</si>
  <si>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</si>
  <si>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</si>
  <si>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</si>
  <si>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</si>
  <si>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</si>
  <si>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</si>
  <si>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</si>
  <si>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</si>
  <si>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</si>
  <si>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</si>
  <si>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</si>
  <si>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</si>
  <si>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</si>
  <si>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</si>
  <si>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</si>
  <si>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</si>
  <si>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</si>
  <si>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</si>
  <si>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</si>
  <si>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</si>
  <si>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</si>
  <si>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</si>
  <si>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</si>
  <si>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</si>
  <si>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</si>
  <si>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</si>
  <si>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</si>
  <si>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</si>
  <si>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</si>
  <si>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</si>
  <si>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</si>
  <si>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</si>
  <si>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</si>
  <si>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</si>
  <si>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</si>
  <si>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</si>
  <si>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</si>
  <si>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</si>
  <si>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</si>
  <si>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</si>
  <si>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</si>
  <si>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</si>
  <si>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</si>
  <si>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</si>
  <si>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</si>
  <si>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</si>
  <si>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</si>
  <si>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</si>
  <si>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</si>
  <si>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</si>
  <si>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</si>
  <si>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</si>
  <si>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</si>
  <si>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</si>
  <si>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</si>
  <si>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</si>
  <si>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</si>
  <si>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</si>
  <si>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</si>
  <si>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</si>
  <si>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</si>
  <si>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</si>
  <si>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</si>
  <si>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</si>
  <si>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</si>
  <si>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</si>
  <si>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</si>
  <si>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</si>
  <si>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</si>
  <si>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</si>
  <si>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</si>
  <si>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</si>
  <si>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</si>
  <si>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</si>
  <si>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</si>
  <si>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</si>
  <si>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</si>
  <si>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</si>
  <si>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</si>
  <si>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</si>
  <si>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</si>
  <si>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</si>
  <si>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</si>
  <si>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</si>
  <si>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</si>
  <si>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</si>
  <si>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</si>
  <si>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</si>
  <si>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</si>
  <si>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</si>
  <si>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</si>
  <si>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</si>
  <si>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</si>
  <si>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</si>
  <si>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</si>
  <si>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</si>
  <si>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</si>
  <si>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</si>
  <si>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</si>
  <si>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</si>
  <si>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</si>
  <si>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</si>
  <si>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</si>
  <si>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</si>
  <si>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</si>
  <si>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</si>
  <si>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</si>
  <si>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</si>
  <si>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</si>
  <si>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</si>
  <si>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</si>
  <si>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</si>
  <si>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</si>
  <si>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</si>
  <si>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</si>
  <si>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</si>
  <si>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</si>
  <si>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</si>
  <si>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</si>
  <si>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</si>
  <si>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</si>
  <si>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</si>
  <si>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</si>
  <si>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</si>
  <si>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</si>
  <si>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</si>
  <si>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</si>
  <si>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</si>
  <si>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</si>
  <si>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</si>
  <si>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</si>
  <si>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</si>
  <si>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</si>
  <si>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</si>
  <si>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</si>
  <si>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</si>
  <si>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</si>
  <si>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</si>
  <si>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</si>
  <si>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</si>
  <si>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</si>
  <si>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</si>
  <si>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</si>
  <si>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</si>
  <si>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</si>
  <si>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</si>
  <si>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</si>
  <si>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</si>
  <si>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</si>
  <si>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</si>
  <si>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</si>
  <si>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</si>
  <si>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</si>
  <si>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</si>
  <si>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</si>
  <si>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</si>
  <si>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</si>
  <si>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</si>
  <si>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</si>
  <si>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</si>
  <si>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</si>
  <si>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</si>
  <si>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</si>
  <si>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</si>
  <si>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</si>
  <si>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</si>
  <si>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</si>
  <si>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</si>
  <si>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</si>
  <si>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</si>
  <si>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</si>
  <si>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</si>
  <si>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</si>
  <si>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</si>
  <si>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</si>
  <si>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</si>
  <si>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</si>
  <si>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</si>
  <si>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</si>
  <si>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</si>
  <si>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</si>
  <si>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</si>
  <si>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</si>
  <si>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</si>
  <si>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</si>
  <si>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</si>
  <si>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</si>
  <si>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</si>
  <si>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</si>
  <si>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</si>
  <si>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</si>
  <si>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</si>
  <si>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</si>
  <si>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</si>
  <si>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</si>
  <si>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</si>
  <si>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</si>
  <si>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</si>
  <si>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</si>
  <si>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</si>
  <si>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</si>
  <si>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</si>
  <si>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</si>
  <si>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</si>
  <si>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</si>
  <si>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</si>
  <si>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</si>
  <si>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</si>
  <si>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</si>
  <si>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</si>
  <si>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</si>
  <si>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</si>
  <si>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</si>
  <si>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</si>
  <si>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</si>
  <si>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</si>
  <si>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</si>
  <si>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</si>
  <si>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</si>
  <si>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</si>
  <si>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</si>
  <si>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</si>
  <si>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</si>
  <si>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</si>
  <si>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</si>
  <si>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</si>
  <si>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</si>
  <si>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</si>
  <si>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</si>
  <si>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</si>
  <si>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</si>
  <si>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</si>
  <si>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</si>
  <si>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</si>
  <si>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</si>
  <si>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</si>
  <si>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</si>
  <si>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</si>
  <si>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</si>
  <si>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</si>
  <si>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</si>
  <si>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</si>
  <si>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</si>
  <si>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</si>
  <si>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</si>
  <si>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</si>
  <si>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</si>
  <si>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</si>
  <si>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</si>
  <si>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</si>
  <si>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</si>
  <si>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</si>
  <si>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</si>
  <si>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</si>
  <si>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</si>
  <si>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</si>
  <si>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</si>
  <si>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</si>
  <si>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</si>
  <si>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</si>
  <si>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</si>
  <si>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</si>
  <si>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</si>
  <si>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</si>
  <si>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</si>
  <si>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</si>
  <si>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</si>
  <si>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</si>
  <si>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</si>
  <si>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</si>
  <si>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</si>
  <si>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</si>
  <si>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</si>
  <si>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</si>
  <si>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</si>
  <si>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</si>
  <si>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</si>
  <si>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</si>
  <si>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</si>
  <si>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</si>
  <si>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</si>
  <si>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</si>
  <si>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</si>
  <si>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</si>
  <si>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</si>
  <si>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</si>
  <si>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</si>
  <si>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</si>
  <si>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</si>
  <si>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</si>
  <si>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</si>
  <si>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</si>
  <si>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</si>
  <si>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</si>
  <si>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</si>
  <si>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</si>
  <si>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</si>
  <si>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</si>
  <si>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</si>
  <si>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</si>
  <si>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</si>
  <si>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</si>
  <si>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</si>
  <si>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</si>
  <si>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</si>
  <si>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</si>
  <si>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</si>
  <si>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</si>
  <si>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</si>
  <si>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</si>
  <si>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</si>
  <si>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</si>
  <si>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</si>
  <si>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</si>
  <si>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</si>
  <si>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</si>
  <si>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</si>
  <si>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</si>
  <si>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</si>
  <si>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</si>
  <si>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</si>
  <si>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</si>
  <si>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</si>
  <si>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</si>
  <si>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</si>
  <si>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</si>
  <si>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</si>
  <si>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</si>
  <si>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</si>
  <si>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</si>
  <si>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</si>
  <si>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</si>
  <si>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</si>
  <si>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</si>
  <si>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</si>
  <si>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</si>
  <si>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</si>
  <si>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</si>
  <si>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</si>
  <si>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</si>
  <si>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</si>
  <si>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</si>
  <si>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</si>
  <si>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</si>
  <si>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</si>
  <si>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</si>
  <si>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</si>
  <si>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</si>
  <si>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</si>
  <si>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</si>
  <si>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</si>
  <si>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</si>
  <si>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</si>
  <si>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</si>
  <si>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</si>
  <si>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</si>
  <si>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</si>
  <si>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</si>
  <si>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</si>
  <si>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</si>
  <si>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</si>
  <si>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</si>
  <si>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</si>
  <si>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</si>
  <si>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</si>
  <si>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</si>
  <si>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</si>
  <si>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</si>
  <si>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</si>
  <si>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</si>
  <si>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</si>
  <si>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</si>
  <si>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</si>
  <si>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</si>
  <si>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</si>
  <si>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</si>
  <si>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</si>
  <si>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</si>
  <si>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</si>
  <si>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</si>
  <si>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</si>
  <si>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</si>
  <si>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</si>
  <si>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</si>
  <si>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</si>
  <si>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</si>
  <si>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</si>
  <si>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</si>
  <si>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</si>
  <si>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</si>
  <si>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</si>
  <si>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</si>
  <si>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</si>
  <si>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</si>
  <si>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</si>
  <si>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</si>
  <si>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</si>
  <si>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</si>
  <si>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</si>
  <si>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</si>
  <si>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</si>
  <si>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</si>
  <si>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</si>
  <si>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</si>
  <si>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</si>
  <si>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</si>
  <si>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</si>
  <si>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</si>
  <si>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</si>
  <si>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</si>
  <si>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</si>
  <si>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</si>
  <si>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</si>
  <si>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</si>
  <si>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</si>
  <si>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</si>
  <si>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</si>
  <si>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</si>
  <si>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</si>
  <si>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</si>
  <si>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</si>
  <si>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</si>
  <si>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</si>
  <si>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</si>
  <si>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</si>
  <si>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</si>
  <si>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</si>
  <si>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</si>
  <si>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</si>
  <si>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</si>
  <si>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</si>
  <si>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</si>
  <si>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</si>
  <si>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</si>
  <si>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</si>
  <si>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</si>
  <si>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</si>
  <si>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</si>
  <si>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</si>
  <si>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</si>
  <si>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</si>
  <si>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</si>
  <si>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</si>
  <si>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</si>
  <si>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</si>
  <si>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</si>
  <si>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</si>
  <si>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</si>
  <si>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</si>
  <si>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</si>
  <si>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</si>
  <si>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</si>
  <si>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</si>
  <si>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</si>
  <si>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</si>
  <si>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</si>
  <si>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</si>
  <si>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</si>
  <si>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</si>
  <si>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</si>
  <si>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</si>
  <si>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</si>
  <si>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</si>
  <si>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</si>
  <si>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</si>
  <si>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</si>
  <si>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</si>
  <si>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</si>
  <si>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</si>
  <si>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</si>
  <si>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</si>
  <si>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</si>
  <si>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</si>
  <si>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</si>
  <si>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</si>
  <si>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</si>
  <si>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</si>
  <si>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</si>
  <si>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</si>
  <si>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</si>
  <si>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</si>
  <si>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</si>
  <si>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</si>
  <si>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</si>
  <si>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</si>
  <si>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</si>
  <si>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</si>
  <si>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</si>
  <si>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</si>
  <si>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</si>
  <si>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</si>
  <si>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</si>
  <si>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</si>
  <si>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</si>
  <si>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</si>
  <si>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</si>
  <si>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</si>
  <si>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</si>
  <si>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</si>
  <si>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</si>
  <si>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</si>
  <si>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</si>
  <si>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</si>
  <si>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</si>
  <si>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</si>
  <si>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</si>
  <si>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</si>
  <si>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</si>
  <si>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</si>
  <si>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</si>
  <si>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</si>
  <si>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</si>
  <si>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</si>
  <si>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</si>
  <si>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</si>
  <si>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</si>
  <si>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</si>
  <si>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</si>
  <si>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</si>
  <si>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</si>
  <si>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</si>
  <si>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</si>
  <si>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</si>
  <si>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</si>
  <si>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</si>
  <si>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</si>
  <si>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</si>
  <si>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</si>
  <si>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</si>
  <si>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</si>
  <si>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</si>
  <si>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</si>
  <si>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</si>
  <si>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</si>
  <si>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</si>
  <si>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</si>
  <si>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</si>
  <si>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</si>
  <si>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</si>
  <si>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</si>
  <si>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</si>
  <si>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</si>
  <si>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</si>
  <si>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</si>
  <si>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</si>
  <si>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</si>
  <si>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</si>
  <si>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</si>
  <si>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</si>
  <si>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</si>
  <si>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</si>
  <si>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</si>
  <si>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</si>
  <si>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</si>
  <si>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</si>
  <si>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</si>
  <si>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</si>
  <si>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</si>
  <si>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</si>
  <si>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</si>
  <si>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</si>
  <si>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</si>
  <si>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</si>
  <si>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</si>
  <si>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</si>
  <si>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</si>
  <si>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</si>
  <si>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</si>
  <si>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</si>
  <si>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</si>
  <si>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</si>
  <si>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</si>
  <si>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</si>
  <si>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</si>
  <si>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</si>
  <si>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</si>
  <si>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</si>
  <si>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</si>
  <si>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</si>
  <si>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</si>
  <si>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</si>
  <si>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</si>
  <si>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</si>
  <si>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</si>
  <si>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</si>
  <si>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</si>
  <si>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</si>
  <si>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</si>
  <si>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</si>
  <si>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</si>
  <si>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</si>
  <si>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</si>
  <si>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</si>
  <si>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</si>
  <si>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</si>
  <si>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</si>
  <si>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</si>
  <si>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</si>
  <si>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</si>
  <si>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</si>
  <si>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</si>
  <si>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</si>
  <si>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</si>
  <si>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</si>
  <si>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</si>
  <si>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</si>
  <si>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</si>
  <si>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</si>
  <si>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</si>
  <si>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</si>
  <si>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</si>
  <si>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</si>
  <si>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</si>
  <si>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</si>
  <si>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</si>
  <si>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</si>
  <si>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</si>
  <si>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</si>
  <si>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</si>
  <si>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</si>
  <si>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</si>
  <si>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</si>
  <si>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</si>
  <si>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</si>
  <si>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</si>
  <si>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</si>
  <si>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</si>
  <si>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</si>
  <si>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</si>
  <si>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</si>
  <si>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</si>
  <si>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</si>
  <si>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</si>
  <si>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</si>
  <si>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</si>
  <si>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</si>
  <si>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</si>
  <si>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</si>
  <si>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</si>
  <si>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</si>
  <si>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</si>
  <si>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</si>
  <si>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</si>
  <si>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</si>
  <si>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</si>
  <si>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</si>
  <si>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</si>
  <si>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</si>
  <si>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</si>
  <si>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</si>
  <si>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</si>
  <si>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</si>
  <si>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</si>
  <si>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</si>
  <si>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</si>
  <si>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</si>
  <si>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</si>
  <si>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</si>
  <si>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</si>
  <si>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</si>
  <si>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</si>
  <si>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</si>
  <si>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</si>
  <si>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</si>
  <si>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</si>
  <si>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</si>
  <si>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</si>
  <si>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</si>
  <si>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</si>
  <si>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</si>
  <si>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</si>
  <si>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</si>
  <si>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</si>
  <si>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</si>
  <si>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</si>
  <si>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</si>
  <si>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</si>
  <si>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</si>
  <si>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</si>
  <si>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</si>
  <si>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</si>
  <si>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</si>
  <si>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</si>
  <si>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</si>
  <si>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</si>
  <si>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</si>
  <si>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</si>
  <si>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</si>
  <si>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</si>
  <si>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</si>
  <si>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</si>
  <si>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</si>
  <si>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</si>
  <si>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</si>
  <si>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</si>
  <si>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</si>
  <si>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</si>
  <si>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</si>
  <si>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</si>
  <si>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</si>
  <si>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</si>
  <si>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</si>
  <si>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</si>
  <si>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</si>
  <si>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</si>
  <si>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</si>
  <si>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</si>
  <si>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</si>
  <si>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</si>
  <si>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</si>
  <si>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</si>
  <si>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</si>
  <si>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</si>
  <si>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</si>
  <si>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</si>
  <si>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</si>
  <si>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</si>
  <si>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</si>
  <si>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</si>
  <si>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</si>
  <si>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</si>
  <si>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</si>
  <si>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</si>
  <si>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</si>
  <si>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</si>
  <si>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</si>
  <si>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</si>
  <si>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</si>
  <si>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</si>
  <si>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</si>
  <si>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</si>
  <si>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</si>
  <si>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</si>
  <si>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</si>
  <si>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</si>
  <si>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</si>
  <si>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</si>
  <si>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</si>
  <si>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</si>
  <si>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</si>
  <si>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</si>
  <si>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</si>
  <si>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</si>
  <si>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</si>
  <si>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</si>
  <si>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</si>
  <si>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</si>
  <si>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</si>
  <si>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</si>
  <si>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</si>
  <si>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</si>
  <si>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</si>
  <si>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</si>
  <si>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</si>
  <si>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</si>
  <si>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</si>
  <si>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</si>
  <si>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</si>
  <si>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</si>
  <si>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</si>
  <si>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</si>
  <si>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</si>
  <si>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</si>
  <si>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</si>
  <si>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</si>
  <si>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</si>
  <si>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</si>
  <si>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</si>
  <si>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</si>
  <si>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</si>
  <si>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</si>
  <si>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</si>
  <si>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</si>
  <si>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</si>
  <si>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</si>
  <si>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</si>
  <si>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</si>
  <si>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</si>
  <si>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</si>
  <si>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</si>
  <si>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</si>
  <si>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</si>
  <si>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</si>
  <si>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</si>
  <si>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</si>
  <si>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</si>
  <si>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</si>
  <si>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</si>
  <si>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</si>
  <si>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</si>
  <si>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</si>
  <si>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</si>
  <si>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</si>
  <si>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</si>
  <si>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</si>
  <si>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</si>
  <si>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</si>
  <si>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</si>
  <si>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</si>
  <si>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</si>
  <si>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</si>
  <si>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</si>
  <si>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</si>
  <si>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</si>
  <si>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</si>
  <si>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</si>
  <si>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</si>
  <si>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</si>
  <si>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</si>
  <si>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</si>
  <si>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</si>
  <si>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</si>
  <si>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</si>
  <si>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</si>
  <si>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</si>
  <si>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</si>
  <si>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</si>
  <si>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</si>
  <si>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</si>
  <si>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</si>
  <si>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</si>
  <si>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</si>
  <si>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</si>
  <si>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</si>
  <si>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</si>
  <si>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</si>
  <si>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</si>
  <si>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</si>
  <si>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</si>
  <si>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</si>
  <si>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</si>
  <si>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</si>
  <si>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</si>
  <si>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</si>
  <si>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</si>
  <si>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</si>
  <si>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</si>
  <si>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</si>
  <si>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</si>
  <si>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</si>
  <si>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</si>
  <si>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</si>
  <si>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</si>
  <si>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</si>
  <si>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</si>
  <si>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</si>
  <si>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</si>
  <si>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</si>
  <si>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</si>
  <si>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</si>
  <si>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</si>
  <si>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</si>
  <si>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</si>
  <si>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</si>
  <si>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</si>
  <si>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</si>
  <si>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</si>
  <si>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</si>
  <si>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</si>
  <si>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</si>
  <si>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</si>
  <si>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</si>
  <si>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</si>
  <si>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</si>
  <si>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</si>
  <si>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</si>
  <si>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</si>
  <si>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</si>
  <si>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</si>
  <si>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</si>
  <si>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</si>
  <si>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</si>
  <si>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</si>
  <si>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</si>
  <si>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</si>
  <si>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</si>
  <si>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</si>
  <si>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</si>
  <si>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</si>
  <si>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</si>
  <si>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</si>
  <si>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</si>
  <si>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</si>
  <si>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</si>
  <si>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</si>
  <si>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</si>
  <si>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</si>
  <si>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</si>
  <si>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</si>
  <si>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</si>
  <si>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</si>
  <si>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</si>
  <si>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</si>
  <si>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</si>
  <si>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</si>
  <si>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</si>
  <si>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</si>
  <si>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</si>
  <si>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</si>
  <si>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</si>
  <si>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</si>
  <si>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</si>
  <si>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</si>
  <si>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</si>
  <si>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</si>
  <si>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</si>
  <si>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</si>
  <si>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</si>
  <si>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</si>
  <si>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</si>
  <si>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</si>
  <si>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</si>
  <si>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</si>
  <si>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</si>
  <si>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</si>
  <si>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</si>
  <si>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</si>
  <si>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</si>
  <si>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</si>
  <si>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</si>
  <si>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</si>
  <si>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</si>
  <si>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</si>
  <si>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</si>
  <si>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</si>
  <si>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</si>
  <si>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</si>
  <si>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</si>
  <si>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</si>
  <si>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</si>
  <si>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</si>
  <si>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</si>
  <si>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</si>
  <si>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</si>
  <si>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</si>
  <si>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</si>
  <si>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</si>
  <si>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</si>
  <si>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</si>
  <si>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</si>
  <si>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</si>
  <si>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</si>
  <si>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</si>
  <si>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</si>
  <si>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</si>
  <si>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</si>
  <si>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</si>
  <si>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</si>
  <si>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</si>
  <si>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</si>
  <si>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</si>
  <si>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</si>
  <si>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</si>
  <si>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</si>
  <si>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</si>
  <si>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</si>
  <si>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</si>
  <si>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</si>
  <si>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</si>
  <si>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</si>
  <si>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</si>
  <si>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</si>
  <si>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</si>
  <si>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</si>
  <si>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</si>
  <si>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</si>
  <si>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</si>
  <si>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</si>
  <si>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</si>
  <si>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</si>
  <si>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</si>
  <si>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</si>
  <si>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</si>
  <si>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</si>
  <si>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</si>
  <si>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</si>
  <si>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</si>
  <si>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</si>
  <si>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</si>
  <si>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</si>
  <si>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</si>
  <si>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</si>
  <si>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</si>
  <si>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</si>
  <si>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</si>
  <si>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</si>
  <si>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</si>
  <si>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</si>
  <si>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</si>
  <si>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</si>
  <si>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</si>
  <si>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</si>
  <si>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</si>
  <si>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</si>
  <si>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</si>
  <si>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</si>
  <si>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</si>
  <si>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</si>
  <si>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</si>
  <si>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</si>
  <si>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</si>
  <si>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</si>
  <si>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</si>
  <si>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</si>
  <si>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</si>
  <si>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</si>
  <si>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</si>
  <si>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</si>
  <si>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</si>
  <si>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</si>
  <si>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</si>
  <si>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</si>
  <si>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</si>
  <si>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</si>
  <si>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</si>
  <si>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</si>
  <si>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</si>
  <si>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</si>
  <si>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</si>
  <si>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</si>
  <si>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</si>
  <si>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</si>
  <si>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</si>
  <si>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</si>
  <si>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</si>
  <si>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</si>
  <si>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</si>
  <si>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</si>
  <si>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</si>
  <si>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</si>
  <si>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</si>
  <si>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</si>
  <si>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</si>
  <si>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</si>
  <si>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</si>
  <si>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</si>
  <si>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</si>
  <si>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</si>
  <si>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</si>
  <si>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</si>
  <si>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</si>
  <si>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</si>
  <si>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</si>
  <si>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</si>
  <si>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</si>
  <si>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</si>
  <si>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</si>
  <si>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</si>
  <si>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</si>
  <si>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</si>
  <si>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</si>
  <si>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</si>
  <si>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</si>
  <si>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</si>
  <si>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</si>
  <si>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</si>
  <si>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</si>
  <si>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</si>
  <si>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</si>
  <si>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</si>
  <si>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</si>
  <si>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</si>
  <si>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</si>
  <si>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</si>
  <si>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</si>
  <si>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</si>
  <si>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</si>
  <si>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</si>
  <si>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</si>
  <si>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</si>
  <si>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</si>
  <si>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</si>
  <si>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</si>
  <si>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</si>
  <si>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</si>
  <si>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</si>
  <si>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</si>
  <si>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</si>
  <si>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</si>
  <si>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</si>
  <si>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</si>
  <si>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</si>
  <si>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</si>
  <si>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</si>
  <si>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</si>
  <si>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</si>
  <si>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</si>
  <si>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</si>
  <si>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</si>
  <si>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</si>
  <si>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</si>
  <si>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</si>
  <si>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</si>
  <si>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</si>
  <si>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</si>
  <si>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</si>
  <si>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</si>
  <si>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</si>
  <si>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</si>
  <si>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</si>
  <si>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</si>
  <si>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</si>
  <si>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</si>
  <si>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</si>
  <si>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</si>
  <si>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</si>
  <si>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</si>
  <si>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</si>
  <si>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</si>
  <si>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</si>
  <si>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</si>
  <si>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</si>
  <si>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</si>
  <si>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</si>
  <si>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</si>
  <si>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</si>
  <si>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</si>
  <si>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</si>
  <si>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</si>
  <si>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</si>
  <si>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</si>
  <si>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</si>
  <si>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</si>
  <si>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</si>
  <si>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</si>
  <si>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</si>
  <si>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</si>
  <si>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</si>
  <si>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</si>
  <si>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</si>
  <si>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</si>
  <si>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</si>
  <si>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</si>
  <si>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</si>
  <si>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</si>
  <si>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</si>
  <si>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</si>
  <si>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</si>
  <si>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</si>
  <si>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</si>
  <si>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</si>
  <si>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</si>
  <si>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</si>
  <si>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</si>
  <si>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</si>
  <si>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</si>
  <si>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</si>
  <si>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</si>
  <si>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</si>
  <si>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</si>
  <si>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</si>
  <si>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</si>
  <si>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</si>
  <si>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</si>
  <si>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</si>
  <si>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</si>
  <si>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</si>
  <si>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</si>
  <si>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</si>
  <si>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</si>
  <si>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</si>
  <si>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</si>
  <si>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</si>
  <si>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</si>
  <si>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</si>
  <si>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</si>
  <si>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</si>
  <si>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</si>
  <si>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</si>
  <si>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</si>
  <si>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</si>
  <si>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</si>
  <si>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</si>
  <si>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</si>
  <si>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</si>
  <si>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</si>
  <si>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</si>
  <si>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</si>
  <si>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</si>
  <si>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</si>
  <si>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</si>
  <si>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</si>
  <si>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</si>
  <si>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</si>
  <si>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</si>
  <si>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</si>
  <si>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</si>
  <si>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</si>
  <si>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</si>
  <si>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</si>
  <si>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</si>
  <si>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</si>
  <si>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</si>
  <si>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</si>
  <si>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</si>
  <si>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</si>
  <si>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</si>
  <si>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</si>
  <si>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</si>
  <si>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</si>
  <si>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</si>
  <si>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</si>
  <si>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</si>
  <si>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</si>
  <si>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</si>
  <si>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</si>
  <si>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</si>
  <si>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</si>
  <si>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</si>
  <si>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</si>
  <si>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</si>
  <si>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</si>
  <si>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</si>
  <si>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</si>
  <si>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</si>
  <si>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</si>
  <si>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</si>
  <si>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</si>
  <si>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</si>
  <si>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</si>
  <si>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</si>
  <si>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</si>
  <si>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</si>
  <si>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</si>
  <si>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</si>
  <si>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</si>
  <si>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</si>
  <si>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</si>
  <si>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</si>
  <si>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</si>
  <si>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</si>
  <si>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</si>
  <si>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</si>
  <si>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</si>
  <si>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</si>
  <si>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</si>
  <si>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</si>
  <si>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</si>
  <si>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</si>
  <si>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</si>
  <si>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</si>
  <si>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</si>
  <si>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</si>
  <si>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</si>
  <si>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</si>
  <si>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</si>
  <si>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</si>
  <si>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</si>
  <si>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</si>
  <si>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</si>
  <si>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</si>
  <si>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</si>
  <si>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</si>
  <si>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</si>
  <si>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</si>
  <si>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</si>
  <si>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</si>
  <si>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</si>
  <si>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</si>
  <si>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</si>
  <si>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</si>
  <si>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</si>
  <si>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</si>
  <si>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</si>
  <si>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</si>
  <si>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</si>
  <si>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</si>
  <si>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</si>
  <si>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</si>
  <si>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</si>
  <si>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</si>
  <si>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</si>
  <si>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</si>
  <si>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</si>
  <si>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</si>
  <si>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</si>
  <si>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</si>
  <si>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</si>
  <si>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</si>
  <si>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</si>
  <si>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</si>
  <si>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</si>
  <si>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</si>
  <si>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</si>
  <si>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</si>
  <si>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</si>
  <si>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</si>
  <si>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</si>
  <si>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</si>
  <si>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</si>
  <si>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</si>
  <si>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</si>
  <si>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</si>
  <si>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</si>
  <si>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</si>
  <si>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</si>
  <si>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</si>
  <si>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</si>
  <si>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</si>
  <si>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</si>
  <si>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</si>
  <si>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</si>
  <si>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</si>
  <si>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</si>
  <si>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</si>
  <si>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</si>
  <si>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</si>
  <si>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</si>
  <si>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</si>
  <si>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</si>
  <si>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</si>
  <si>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</si>
  <si>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</si>
  <si>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</si>
  <si>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</si>
  <si>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</si>
  <si>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</si>
  <si>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</si>
  <si>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</si>
  <si>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</si>
  <si>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</si>
  <si>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</si>
  <si>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</si>
  <si>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</si>
  <si>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</si>
  <si>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</si>
  <si>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</si>
  <si>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</si>
  <si>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</si>
  <si>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</si>
  <si>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</si>
  <si>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</si>
  <si>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</si>
  <si>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</si>
  <si>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</si>
  <si>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</si>
  <si>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</si>
  <si>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</si>
  <si>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</si>
  <si>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</si>
  <si>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</si>
  <si>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</si>
  <si>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</si>
  <si>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</si>
  <si>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</si>
  <si>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</si>
  <si>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</si>
  <si>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</si>
  <si>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</si>
  <si>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</si>
  <si>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</si>
  <si>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</si>
  <si>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</si>
  <si>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</si>
  <si>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</si>
  <si>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</si>
  <si>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</si>
  <si>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</si>
  <si>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</si>
  <si>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</si>
  <si>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</si>
  <si>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</si>
  <si>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</si>
  <si>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</si>
  <si>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</si>
  <si>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</si>
  <si>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</si>
  <si>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</si>
  <si>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</si>
  <si>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</si>
  <si>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</si>
  <si>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</si>
  <si>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</si>
  <si>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</si>
  <si>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</si>
  <si>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</si>
  <si>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</si>
  <si>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</si>
  <si>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</si>
  <si>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</si>
  <si>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</si>
  <si>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</si>
  <si>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</si>
  <si>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</si>
  <si>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</si>
  <si>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</si>
  <si>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</si>
  <si>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</si>
  <si>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</si>
  <si>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</si>
  <si>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</si>
  <si>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</si>
  <si>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</si>
  <si>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</si>
  <si>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</si>
  <si>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</si>
  <si>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</si>
  <si>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</si>
  <si>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</si>
  <si>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</si>
  <si>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</si>
  <si>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</si>
  <si>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</si>
  <si>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</si>
  <si>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</si>
  <si>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</si>
  <si>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</si>
  <si>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</si>
  <si>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</si>
  <si>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</si>
  <si>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</si>
  <si>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</si>
  <si>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</si>
  <si>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</si>
  <si>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</si>
  <si>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</si>
  <si>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</si>
  <si>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</si>
  <si>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</si>
  <si>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</si>
  <si>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</si>
  <si>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</si>
  <si>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</si>
  <si>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</si>
  <si>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</si>
  <si>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</si>
  <si>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</si>
  <si>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</si>
  <si>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</si>
  <si>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</si>
  <si>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</si>
  <si>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</si>
  <si>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</si>
  <si>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</si>
  <si>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</si>
  <si>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</si>
  <si>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</si>
  <si>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</si>
  <si>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</si>
  <si>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</si>
  <si>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</si>
  <si>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</si>
  <si>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</si>
  <si>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</si>
  <si>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</si>
  <si>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</si>
  <si>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</si>
  <si>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</si>
  <si>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</si>
  <si>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</si>
  <si>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</si>
  <si>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</si>
  <si>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</si>
  <si>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</si>
  <si>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</si>
  <si>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</si>
  <si>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</si>
  <si>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</si>
  <si>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</si>
  <si>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</si>
  <si>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</si>
  <si>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</si>
  <si>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</si>
  <si>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</si>
  <si>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</si>
  <si>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</si>
  <si>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</si>
  <si>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</si>
  <si>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</si>
  <si>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</si>
  <si>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</si>
  <si>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</si>
  <si>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</si>
  <si>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</si>
  <si>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</si>
  <si>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</si>
  <si>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</si>
  <si>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</si>
  <si>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</si>
  <si>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</si>
  <si>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</si>
  <si>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</si>
  <si>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</si>
  <si>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</si>
  <si>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</si>
  <si>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</si>
  <si>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</si>
  <si>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</si>
  <si>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</si>
  <si>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</si>
  <si>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</si>
  <si>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</si>
  <si>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</si>
  <si>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</si>
  <si>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</si>
  <si>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</si>
  <si>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</si>
  <si>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</si>
  <si>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</si>
  <si>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</si>
  <si>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</si>
  <si>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</si>
  <si>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</si>
  <si>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</si>
  <si>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</si>
  <si>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</si>
  <si>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</si>
  <si>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</si>
  <si>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</si>
  <si>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</si>
  <si>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</si>
  <si>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</si>
  <si>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</si>
  <si>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</si>
  <si>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</si>
  <si>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</si>
  <si>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</si>
  <si>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</si>
  <si>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</si>
  <si>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</si>
  <si>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</si>
  <si>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</si>
  <si>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</si>
  <si>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</si>
  <si>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</si>
  <si>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</si>
  <si>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</si>
  <si>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</si>
  <si>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</si>
  <si>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</si>
  <si>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</si>
  <si>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</si>
  <si>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</si>
  <si>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</si>
  <si>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</si>
  <si>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</si>
  <si>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</si>
  <si>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</si>
  <si>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</si>
  <si>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</si>
  <si>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</si>
  <si>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</si>
  <si>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</si>
  <si>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</si>
  <si>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</si>
  <si>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</si>
  <si>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</si>
  <si>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</si>
  <si>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</si>
  <si>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</si>
  <si>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</si>
  <si>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</si>
  <si>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</si>
  <si>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</si>
  <si>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</si>
  <si>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</si>
  <si>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</si>
  <si>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</si>
  <si>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</si>
  <si>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</si>
  <si>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</si>
  <si>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</si>
  <si>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</si>
  <si>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</si>
  <si>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</si>
  <si>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</si>
  <si>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</si>
  <si>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</si>
  <si>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</si>
  <si>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</si>
  <si>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</si>
  <si>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</si>
  <si>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</si>
  <si>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</si>
  <si>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</si>
  <si>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</si>
  <si>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</si>
  <si>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</si>
  <si>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</si>
  <si>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</si>
  <si>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</si>
  <si>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</si>
  <si>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</si>
  <si>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</si>
  <si>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</si>
  <si>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</si>
  <si>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</si>
  <si>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</si>
  <si>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</si>
  <si>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</si>
  <si>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</si>
  <si>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</si>
  <si>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</si>
  <si>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</si>
  <si>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</si>
  <si>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</si>
  <si>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</si>
  <si>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</si>
  <si>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</si>
  <si>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</si>
  <si>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</si>
  <si>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</si>
  <si>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</si>
  <si>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</si>
  <si>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</si>
  <si>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</si>
  <si>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</si>
  <si>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</si>
  <si>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</si>
  <si>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</si>
  <si>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</si>
  <si>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</si>
  <si>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</si>
  <si>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</si>
  <si>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</si>
  <si>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</si>
  <si>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</si>
  <si>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</si>
  <si>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</si>
  <si>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</si>
  <si>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</si>
  <si>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</si>
  <si>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</si>
  <si>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</si>
  <si>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</si>
  <si>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</si>
  <si>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</si>
  <si>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</si>
  <si>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</si>
  <si>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</si>
  <si>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</si>
  <si>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</si>
  <si>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</si>
  <si>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</si>
  <si>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</si>
  <si>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</si>
  <si>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</si>
  <si>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</si>
  <si>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</si>
  <si>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</si>
  <si>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</si>
  <si>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</si>
  <si>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</si>
  <si>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</si>
  <si>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</si>
  <si>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</si>
  <si>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</si>
  <si>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</si>
  <si>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</si>
  <si>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</si>
  <si>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</si>
  <si>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</si>
  <si>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</si>
  <si>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</si>
  <si>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</si>
  <si>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</si>
  <si>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</si>
  <si>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</si>
  <si>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</si>
  <si>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</si>
  <si>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</si>
  <si>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</si>
  <si>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</si>
  <si>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</si>
  <si>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</si>
  <si>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</si>
  <si>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</si>
  <si>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</si>
  <si>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</si>
  <si>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</si>
  <si>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</si>
  <si>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</si>
  <si>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</si>
  <si>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</si>
  <si>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</si>
  <si>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</si>
  <si>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</si>
  <si>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</si>
  <si>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</si>
  <si>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</si>
  <si>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</si>
  <si>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</si>
  <si>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</si>
  <si>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</si>
  <si>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</si>
  <si>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</si>
  <si>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</si>
  <si>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</si>
  <si>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</si>
  <si>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</si>
  <si>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</si>
  <si>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</si>
  <si>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</si>
  <si>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</si>
  <si>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</si>
  <si>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</si>
  <si>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</si>
  <si>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</si>
  <si>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</si>
  <si>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</si>
  <si>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</si>
  <si>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</si>
  <si>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</si>
  <si>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</si>
  <si>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</si>
  <si>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</si>
  <si>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</si>
  <si>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</si>
  <si>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</si>
  <si>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</si>
  <si>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</si>
  <si>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</si>
  <si>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</si>
  <si>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</si>
  <si>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</si>
  <si>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</si>
  <si>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</si>
  <si>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</si>
  <si>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</si>
  <si>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</si>
  <si>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</si>
  <si>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</si>
  <si>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</si>
  <si>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</si>
  <si>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</si>
  <si>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</si>
  <si>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</si>
  <si>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</si>
  <si>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</si>
  <si>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</si>
  <si>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</si>
  <si>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</si>
  <si>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</si>
  <si>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</si>
  <si>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</si>
  <si>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</si>
  <si>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</si>
  <si>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</si>
  <si>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</si>
  <si>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</si>
  <si>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</si>
  <si>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</si>
  <si>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</si>
  <si>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</si>
  <si>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</si>
  <si>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</si>
  <si>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</si>
  <si>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</si>
  <si>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</si>
  <si>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</si>
  <si>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</si>
  <si>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</si>
  <si>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</si>
  <si>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</si>
  <si>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</si>
  <si>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</si>
  <si>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</si>
  <si>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</si>
  <si>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</si>
  <si>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</si>
  <si>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</si>
  <si>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</si>
  <si>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</si>
  <si>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</si>
  <si>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</si>
  <si>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</si>
  <si>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</si>
  <si>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</si>
  <si>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</si>
  <si>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</si>
  <si>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</si>
  <si>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</si>
  <si>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</si>
  <si>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</si>
  <si>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</si>
  <si>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</si>
  <si>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</si>
  <si>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</si>
  <si>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</si>
  <si>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</si>
  <si>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</si>
  <si>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</si>
  <si>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</si>
  <si>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</si>
  <si>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</si>
  <si>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</si>
  <si>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</si>
  <si>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</si>
  <si>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</si>
  <si>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</si>
  <si>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</si>
  <si>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</si>
  <si>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</si>
  <si>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</si>
  <si>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</si>
  <si>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</si>
  <si>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</si>
  <si>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</si>
  <si>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</si>
  <si>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</si>
  <si>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</si>
  <si>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</si>
  <si>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</si>
  <si>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</si>
  <si>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</si>
  <si>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</si>
  <si>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</si>
  <si>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</si>
  <si>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</si>
  <si>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</si>
  <si>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</si>
  <si>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</si>
  <si>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</si>
  <si>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</si>
  <si>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</si>
  <si>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</si>
  <si>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</si>
  <si>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</si>
  <si>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</si>
  <si>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</si>
  <si>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</si>
  <si>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</si>
  <si>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</si>
  <si>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</si>
  <si>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</si>
  <si>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</si>
  <si>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</si>
  <si>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</si>
  <si>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</si>
  <si>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</si>
  <si>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</si>
  <si>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</si>
  <si>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</si>
  <si>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</si>
  <si>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</si>
  <si>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</si>
  <si>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</si>
  <si>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</si>
  <si>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</si>
  <si>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</si>
  <si>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</si>
  <si>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</si>
  <si>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</si>
  <si>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</si>
  <si>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</si>
  <si>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</si>
  <si>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</si>
  <si>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</si>
  <si>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</si>
  <si>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</si>
  <si>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</si>
  <si>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</si>
  <si>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</si>
  <si>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</si>
  <si>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</si>
  <si>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</si>
  <si>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</si>
  <si>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</si>
  <si>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</si>
  <si>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</si>
  <si>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</si>
  <si>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</si>
  <si>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</si>
  <si>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</si>
  <si>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</si>
  <si>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</si>
  <si>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</si>
  <si>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</si>
  <si>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</si>
  <si>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</si>
  <si>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</si>
  <si>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</si>
  <si>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</si>
  <si>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</si>
  <si>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</si>
  <si>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</si>
  <si>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</si>
  <si>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</si>
  <si>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</si>
  <si>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</si>
  <si>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</si>
  <si>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</si>
  <si>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</si>
  <si>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</si>
  <si>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</si>
  <si>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</si>
  <si>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</si>
  <si>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</si>
  <si>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</si>
  <si>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</si>
  <si>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</si>
  <si>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</si>
  <si>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</si>
  <si>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</si>
  <si>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</si>
  <si>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</si>
  <si>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</si>
  <si>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</si>
  <si>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</si>
  <si>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</si>
  <si>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</si>
  <si>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</si>
  <si>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</si>
  <si>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</si>
  <si>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</si>
  <si>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</si>
  <si>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</si>
  <si>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</si>
  <si>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</si>
  <si>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</si>
  <si>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</si>
  <si>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</si>
  <si>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</si>
  <si>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</si>
  <si>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</si>
  <si>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</si>
  <si>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</si>
  <si>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</si>
  <si>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</si>
  <si>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</si>
  <si>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</si>
  <si>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</si>
  <si>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</si>
  <si>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</si>
  <si>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</si>
  <si>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</si>
  <si>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</si>
  <si>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</si>
  <si>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</si>
  <si>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</si>
  <si>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</si>
  <si>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</si>
  <si>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</si>
  <si>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</si>
  <si>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</si>
  <si>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</si>
  <si>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</si>
  <si>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</si>
  <si>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</si>
  <si>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</si>
  <si>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</si>
  <si>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</si>
  <si>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</si>
  <si>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</si>
  <si>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</si>
  <si>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</si>
  <si>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</si>
  <si>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</si>
  <si>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</si>
  <si>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</si>
  <si>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</si>
  <si>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</si>
  <si>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</si>
  <si>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</si>
  <si>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</si>
  <si>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</si>
  <si>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</si>
  <si>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</si>
  <si>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</si>
  <si>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</si>
  <si>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</si>
  <si>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</si>
  <si>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</si>
  <si>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</si>
  <si>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</si>
  <si>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</si>
  <si>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</si>
  <si>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</si>
  <si>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</si>
  <si>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</si>
  <si>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</si>
  <si>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</si>
  <si>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</si>
  <si>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</si>
  <si>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</si>
  <si>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</si>
  <si>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</si>
  <si>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</si>
  <si>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</si>
  <si>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</si>
  <si>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</si>
  <si>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</si>
  <si>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</si>
  <si>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</si>
  <si>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</si>
  <si>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</si>
  <si>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</si>
  <si>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</si>
  <si>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</si>
  <si>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</si>
  <si>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</si>
  <si>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</si>
  <si>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</si>
  <si>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</si>
  <si>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</si>
  <si>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</si>
  <si>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</si>
  <si>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</si>
  <si>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</si>
  <si>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</si>
  <si>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</si>
  <si>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</si>
  <si>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</si>
  <si>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</si>
  <si>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</si>
  <si>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</si>
  <si>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</si>
  <si>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</si>
  <si>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</si>
  <si>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</si>
  <si>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</si>
  <si>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</si>
  <si>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</si>
  <si>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</si>
  <si>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</si>
  <si>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</si>
  <si>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</si>
  <si>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</si>
  <si>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</si>
  <si>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</si>
  <si>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</si>
  <si>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</si>
  <si>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</si>
  <si>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</si>
  <si>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</si>
  <si>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</si>
  <si>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</si>
  <si>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</si>
  <si>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</si>
  <si>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</si>
  <si>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</si>
  <si>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</si>
  <si>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</si>
  <si>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</si>
  <si>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</si>
  <si>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</si>
  <si>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</si>
  <si>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</si>
  <si>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</si>
  <si>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</si>
  <si>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</si>
  <si>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</si>
  <si>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</si>
  <si>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</si>
  <si>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</si>
  <si>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</si>
  <si>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</si>
  <si>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</si>
  <si>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</si>
  <si>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</si>
  <si>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</si>
  <si>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</si>
  <si>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</si>
  <si>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</si>
  <si>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</si>
  <si>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</si>
  <si>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</si>
  <si>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</si>
  <si>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</si>
  <si>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</si>
  <si>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</si>
  <si>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</si>
  <si>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</si>
  <si>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</si>
  <si>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</si>
  <si>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</si>
  <si>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</si>
  <si>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</si>
  <si>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</si>
  <si>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</si>
  <si>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</si>
  <si>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</si>
  <si>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</si>
  <si>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</si>
  <si>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</si>
  <si>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</si>
  <si>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</si>
  <si>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</si>
  <si>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</si>
  <si>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</si>
  <si>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</si>
  <si>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</si>
  <si>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</si>
  <si>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</si>
  <si>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</si>
  <si>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</si>
  <si>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</si>
  <si>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</si>
  <si>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</si>
  <si>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</si>
  <si>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</si>
  <si>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</si>
  <si>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</si>
  <si>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</si>
  <si>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</si>
  <si>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</si>
  <si>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</si>
  <si>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</si>
  <si>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</si>
  <si>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</si>
  <si>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</si>
  <si>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</si>
  <si>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</si>
  <si>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</si>
  <si>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</si>
  <si>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</si>
  <si>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</si>
  <si>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</si>
  <si>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</si>
  <si>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</si>
  <si>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</si>
  <si>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</si>
  <si>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</si>
  <si>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</si>
  <si>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</si>
  <si>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</si>
  <si>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</si>
  <si>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</si>
  <si>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</si>
  <si>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</si>
  <si>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</si>
  <si>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</si>
  <si>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</si>
  <si>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</si>
  <si>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</si>
  <si>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</si>
  <si>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</si>
  <si>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</si>
  <si>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</si>
  <si>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</si>
  <si>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</si>
  <si>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</si>
  <si>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</si>
  <si>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</si>
  <si>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</si>
  <si>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</si>
  <si>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</si>
  <si>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</si>
  <si>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</si>
  <si>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</si>
  <si>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</si>
  <si>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</si>
  <si>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</si>
  <si>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</si>
  <si>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</si>
  <si>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</si>
  <si>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</si>
  <si>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</si>
  <si>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</si>
  <si>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</si>
  <si>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</si>
  <si>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</si>
  <si>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</si>
  <si>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</si>
  <si>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</si>
  <si>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</si>
  <si>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</si>
  <si>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</si>
  <si>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</si>
  <si>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</si>
  <si>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</si>
  <si>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</si>
  <si>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</si>
  <si>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</si>
  <si>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</si>
  <si>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</si>
  <si>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</si>
  <si>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</si>
  <si>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</si>
  <si>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</si>
  <si>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</si>
  <si>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</si>
  <si>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</si>
  <si>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</si>
  <si>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</si>
  <si>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</si>
  <si>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</si>
  <si>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</si>
  <si>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</si>
  <si>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</si>
  <si>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</si>
  <si>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</si>
  <si>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</si>
  <si>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</si>
  <si>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</si>
  <si>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</si>
  <si>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</si>
  <si>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</si>
  <si>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</si>
  <si>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</si>
  <si>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</si>
  <si>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</si>
  <si>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</si>
  <si>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</si>
  <si>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</si>
  <si>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</si>
  <si>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</si>
  <si>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</si>
  <si>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</si>
  <si>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</si>
  <si>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</si>
  <si>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</si>
  <si>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</si>
  <si>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</si>
  <si>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</si>
  <si>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</si>
  <si>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</si>
  <si>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</si>
  <si>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</si>
  <si>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</si>
  <si>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</si>
  <si>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</si>
  <si>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</si>
  <si>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</si>
  <si>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</si>
  <si>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</si>
  <si>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</si>
  <si>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</si>
  <si>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</si>
  <si>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</si>
  <si>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</si>
  <si>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</si>
  <si>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</si>
  <si>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</si>
  <si>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</si>
  <si>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</si>
  <si>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</si>
  <si>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</si>
  <si>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</si>
  <si>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</si>
  <si>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</si>
  <si>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</si>
  <si>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</si>
  <si>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</si>
  <si>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</si>
  <si>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</si>
  <si>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</si>
  <si>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</si>
  <si>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</si>
  <si>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</si>
  <si>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</si>
  <si>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</si>
  <si>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</si>
  <si>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</si>
  <si>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</si>
  <si>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</si>
  <si>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</si>
  <si>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</si>
  <si>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</si>
  <si>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</si>
  <si>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</si>
  <si>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</si>
  <si>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</si>
  <si>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</si>
  <si>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</si>
  <si>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</si>
  <si>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</si>
  <si>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</si>
  <si>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</si>
  <si>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</si>
  <si>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</si>
  <si>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</si>
  <si>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</si>
  <si>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</si>
  <si>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</si>
  <si>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</si>
  <si>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</si>
  <si>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</si>
  <si>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</si>
  <si>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</si>
  <si>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</si>
  <si>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</si>
  <si>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</si>
  <si>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</si>
  <si>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</si>
  <si>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</si>
  <si>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</si>
  <si>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</si>
  <si>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</si>
  <si>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</si>
  <si>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</si>
  <si>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</si>
  <si>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</si>
  <si>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</si>
  <si>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</si>
  <si>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</si>
  <si>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</si>
  <si>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</si>
  <si>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</si>
  <si>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</si>
  <si>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</si>
  <si>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</si>
  <si>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</si>
  <si>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</si>
  <si>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</si>
  <si>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</si>
  <si>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</si>
  <si>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</si>
  <si>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</si>
  <si>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</si>
  <si>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</si>
  <si>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</si>
  <si>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</si>
  <si>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</si>
  <si>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</si>
  <si>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</si>
  <si>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</si>
  <si>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</si>
  <si>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</si>
  <si>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</si>
  <si>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</si>
  <si>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</si>
  <si>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</si>
  <si>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</si>
  <si>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</si>
  <si>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</si>
  <si>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</si>
  <si>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</si>
  <si>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</si>
  <si>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</si>
  <si>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</si>
  <si>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</si>
  <si>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</si>
  <si>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</si>
  <si>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</si>
  <si>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</si>
  <si>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</si>
  <si>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</si>
  <si>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</si>
  <si>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</si>
  <si>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</si>
  <si>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</si>
  <si>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</si>
  <si>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</si>
  <si>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</si>
  <si>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</si>
  <si>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</si>
  <si>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</si>
  <si>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</si>
  <si>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</si>
  <si>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</si>
  <si>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</si>
  <si>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</si>
  <si>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</si>
  <si>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</si>
  <si>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</si>
  <si>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</si>
  <si>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</si>
  <si>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</si>
  <si>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</si>
  <si>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</si>
  <si>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</si>
  <si>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</si>
  <si>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</si>
  <si>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</si>
  <si>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</si>
  <si>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</si>
  <si>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</si>
  <si>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</si>
  <si>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</si>
  <si>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</si>
  <si>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</si>
  <si>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</si>
  <si>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</si>
  <si>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</si>
  <si>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</si>
  <si>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</si>
  <si>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</si>
  <si>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</si>
  <si>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</si>
  <si>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</si>
  <si>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</si>
  <si>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</si>
  <si>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</si>
  <si>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</si>
  <si>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</si>
  <si>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</si>
  <si>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</si>
  <si>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</si>
  <si>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</si>
  <si>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</si>
  <si>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</si>
  <si>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</si>
  <si>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</si>
  <si>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</si>
  <si>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</si>
  <si>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</si>
  <si>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</si>
  <si>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</si>
  <si>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</si>
  <si>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</si>
  <si>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</si>
  <si>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</si>
  <si>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</si>
  <si>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</si>
  <si>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</si>
  <si>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</si>
  <si>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</si>
  <si>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</si>
  <si>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</si>
  <si>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</si>
  <si>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</si>
  <si>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</si>
  <si>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</si>
  <si>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</si>
  <si>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</si>
  <si>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</si>
  <si>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</si>
  <si>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</si>
  <si>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</si>
  <si>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</si>
  <si>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</si>
  <si>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</si>
  <si>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</si>
  <si>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</si>
  <si>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</si>
  <si>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</si>
  <si>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</si>
  <si>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</si>
  <si>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</si>
  <si>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</si>
  <si>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</si>
  <si>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</si>
  <si>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</si>
  <si>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</si>
  <si>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</si>
  <si>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</si>
  <si>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</si>
  <si>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</si>
  <si>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</si>
  <si>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</si>
  <si>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</si>
  <si>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</si>
  <si>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</si>
  <si>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</si>
  <si>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</si>
  <si>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</si>
  <si>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</si>
  <si>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</si>
  <si>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</si>
  <si>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</si>
  <si>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</si>
  <si>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</si>
  <si>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</si>
  <si>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</si>
  <si>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</si>
  <si>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</si>
  <si>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</si>
  <si>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</si>
  <si>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</si>
  <si>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</si>
  <si>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</si>
  <si>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</si>
  <si>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</si>
  <si>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</si>
  <si>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</si>
  <si>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</si>
  <si>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</si>
  <si>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</si>
  <si>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</si>
  <si>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</si>
  <si>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</si>
  <si>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</si>
  <si>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</si>
  <si>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</si>
  <si>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</si>
  <si>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</si>
  <si>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</si>
  <si>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</si>
  <si>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</si>
  <si>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</si>
  <si>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</si>
  <si>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</si>
  <si>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</si>
  <si>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</si>
  <si>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</si>
  <si>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</si>
  <si>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</si>
  <si>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</si>
  <si>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</si>
  <si>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</si>
  <si>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</si>
  <si>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</si>
  <si>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</si>
  <si>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</si>
  <si>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</si>
  <si>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</si>
  <si>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</si>
  <si>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</si>
  <si>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</si>
  <si>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</si>
  <si>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</si>
  <si>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</si>
  <si>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</si>
  <si>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</si>
  <si>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</si>
  <si>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</si>
  <si>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</si>
  <si>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</si>
  <si>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</si>
  <si>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</si>
  <si>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</si>
  <si>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</si>
  <si>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</si>
  <si>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</si>
  <si>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</si>
  <si>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</si>
  <si>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</si>
  <si>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</si>
  <si>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</si>
  <si>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</si>
  <si>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</si>
  <si>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</si>
  <si>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</si>
  <si>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</si>
  <si>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</si>
  <si>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</si>
  <si>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</si>
  <si>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</si>
  <si>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</si>
  <si>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</si>
  <si>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</si>
  <si>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</si>
  <si>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</si>
  <si>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</si>
  <si>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</si>
  <si>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</si>
  <si>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</si>
  <si>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</si>
  <si>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</si>
  <si>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</si>
  <si>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</si>
  <si>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</si>
  <si>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</si>
  <si>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</si>
  <si>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</si>
  <si>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</si>
  <si>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</si>
  <si>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</si>
  <si>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</si>
  <si>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</si>
  <si>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</si>
  <si>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</si>
  <si>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</si>
  <si>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</si>
  <si>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</si>
  <si>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</si>
  <si>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</si>
  <si>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</si>
  <si>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</si>
  <si>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</si>
  <si>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</si>
  <si>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</si>
  <si>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</si>
  <si>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</si>
  <si>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</si>
  <si>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</si>
  <si>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</si>
  <si>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</si>
  <si>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</si>
  <si>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</si>
  <si>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</si>
  <si>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</si>
  <si>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</si>
  <si>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</si>
  <si>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</si>
  <si>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</si>
  <si>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</si>
  <si>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</si>
  <si>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</si>
  <si>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</si>
  <si>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</si>
  <si>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</si>
  <si>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</si>
  <si>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</si>
  <si>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</si>
  <si>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</si>
  <si>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</si>
  <si>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</si>
  <si>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</si>
  <si>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</si>
  <si>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</si>
  <si>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</si>
  <si>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</si>
  <si>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</si>
  <si>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</si>
  <si>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</si>
  <si>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</si>
  <si>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</si>
  <si>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</si>
  <si>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</si>
  <si>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</si>
  <si>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</si>
  <si>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</si>
  <si>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</si>
  <si>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</si>
  <si>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</si>
  <si>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</si>
  <si>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</si>
  <si>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</si>
  <si>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</si>
  <si>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</si>
  <si>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</si>
  <si>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</si>
  <si>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</si>
  <si>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</si>
  <si>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</si>
  <si>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</si>
  <si>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</si>
  <si>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</si>
  <si>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</si>
  <si>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</si>
  <si>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</si>
  <si>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</si>
  <si>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</si>
  <si>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</si>
  <si>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</si>
  <si>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</si>
  <si>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</si>
  <si>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</si>
  <si>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</si>
  <si>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</si>
  <si>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</si>
  <si>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</si>
  <si>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</si>
  <si>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</si>
  <si>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</si>
  <si>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</si>
  <si>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</si>
  <si>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</si>
  <si>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</si>
  <si>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</si>
  <si>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</si>
  <si>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</si>
  <si>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</si>
  <si>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</si>
  <si>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</si>
  <si>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</si>
  <si>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</si>
  <si>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</si>
  <si>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</si>
  <si>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</si>
  <si>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</si>
  <si>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</si>
  <si>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</si>
  <si>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</si>
  <si>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</si>
  <si>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</si>
  <si>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</si>
  <si>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</si>
  <si>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</si>
  <si>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</si>
  <si>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</si>
  <si>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</si>
  <si>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</si>
  <si>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</si>
  <si>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</si>
  <si>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</si>
  <si>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</si>
  <si>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</si>
  <si>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</si>
  <si>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</si>
  <si>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</si>
  <si>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</si>
  <si>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</si>
  <si>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</si>
  <si>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</si>
  <si>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</si>
  <si>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</si>
  <si>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</si>
  <si>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</si>
  <si>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</si>
  <si>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</si>
  <si>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</si>
  <si>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</si>
  <si>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</si>
  <si>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</si>
  <si>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</si>
  <si>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</si>
  <si>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</si>
  <si>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</si>
  <si>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</si>
  <si>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</si>
  <si>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</si>
  <si>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</si>
  <si>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</si>
  <si>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</si>
  <si>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</si>
  <si>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</si>
  <si>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</si>
  <si>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</si>
  <si>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</si>
  <si>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</si>
  <si>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</si>
  <si>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</si>
  <si>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</si>
  <si>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</si>
  <si>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</si>
  <si>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</si>
  <si>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</si>
  <si>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</si>
  <si>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</si>
  <si>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</si>
  <si>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</si>
  <si>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</si>
  <si>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</si>
  <si>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</si>
  <si>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</si>
  <si>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</si>
  <si>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</si>
  <si>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</si>
  <si>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</si>
  <si>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</si>
  <si>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</si>
  <si>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</si>
  <si>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</si>
  <si>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</si>
  <si>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</si>
  <si>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</si>
  <si>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</si>
  <si>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</si>
  <si>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</si>
  <si>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</si>
  <si>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</si>
  <si>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</si>
  <si>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</si>
  <si>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</si>
  <si>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</si>
  <si>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</si>
  <si>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</si>
  <si>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</si>
  <si>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</si>
  <si>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</si>
  <si>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</si>
  <si>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</si>
  <si>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</si>
  <si>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</si>
  <si>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</si>
  <si>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</si>
  <si>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</si>
  <si>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</si>
  <si>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</si>
  <si>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</si>
  <si>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</si>
  <si>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</si>
  <si>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</si>
  <si>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</si>
  <si>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</si>
  <si>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</si>
  <si>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</si>
  <si>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</si>
  <si>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</si>
  <si>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</si>
  <si>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</si>
  <si>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</si>
  <si>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</si>
  <si>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</si>
  <si>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</si>
  <si>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</si>
  <si>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</si>
  <si>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</si>
  <si>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</si>
  <si>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</si>
  <si>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</si>
  <si>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</si>
  <si>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</si>
  <si>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</si>
  <si>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</si>
  <si>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</si>
  <si>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</si>
  <si>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</si>
  <si>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</si>
  <si>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</si>
  <si>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</si>
  <si>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</si>
  <si>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</si>
  <si>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</si>
  <si>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</si>
  <si>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</si>
  <si>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</si>
  <si>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</si>
  <si>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</si>
  <si>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</si>
  <si>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</si>
  <si>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</si>
  <si>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</si>
  <si>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</si>
  <si>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</si>
  <si>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</si>
  <si>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</si>
  <si>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</si>
  <si>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</si>
  <si>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</si>
  <si>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</si>
  <si>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</si>
  <si>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</si>
  <si>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</si>
  <si>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</si>
  <si>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</si>
  <si>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</si>
  <si>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</si>
  <si>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</si>
  <si>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</si>
  <si>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</si>
  <si>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</si>
  <si>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</si>
  <si>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</si>
  <si>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</si>
  <si>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</si>
  <si>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</si>
  <si>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</si>
  <si>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</si>
  <si>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</si>
  <si>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</si>
  <si>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</si>
  <si>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</si>
  <si>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</si>
  <si>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</si>
  <si>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</si>
  <si>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</si>
  <si>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</si>
  <si>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</si>
  <si>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</si>
  <si>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</si>
  <si>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</si>
  <si>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</si>
  <si>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</si>
  <si>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</si>
  <si>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</si>
  <si>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</si>
  <si>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</si>
  <si>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</si>
  <si>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</si>
  <si>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</si>
  <si>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</si>
  <si>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</si>
  <si>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</si>
  <si>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</si>
  <si>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</si>
  <si>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</si>
  <si>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</si>
  <si>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</si>
  <si>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</si>
  <si>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</si>
  <si>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</si>
  <si>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</si>
  <si>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</si>
  <si>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</si>
  <si>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</si>
  <si>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</si>
  <si>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</si>
  <si>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</si>
  <si>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</si>
  <si>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</si>
  <si>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</si>
  <si>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</si>
  <si>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</si>
  <si>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</si>
  <si>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</si>
  <si>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</si>
  <si>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</si>
  <si>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</si>
  <si>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</si>
  <si>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</si>
  <si>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</si>
  <si>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</si>
  <si>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</si>
  <si>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</si>
  <si>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</si>
  <si>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</si>
  <si>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</si>
  <si>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</si>
  <si>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</si>
  <si>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</si>
  <si>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</si>
  <si>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</si>
  <si>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</si>
  <si>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</si>
  <si>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</si>
  <si>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</si>
  <si>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</si>
  <si>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</si>
  <si>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</si>
  <si>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</si>
  <si>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</si>
  <si>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</si>
  <si>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</si>
  <si>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</si>
  <si>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</si>
  <si>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</si>
  <si>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</si>
  <si>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</si>
  <si>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</si>
  <si>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</si>
  <si>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</si>
  <si>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</si>
  <si>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</si>
  <si>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</si>
  <si>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</si>
  <si>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</si>
  <si>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</si>
  <si>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</si>
  <si>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</si>
  <si>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</si>
  <si>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</si>
  <si>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</si>
  <si>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</si>
  <si>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</si>
  <si>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</si>
  <si>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</si>
  <si>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</si>
  <si>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</si>
  <si>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</si>
  <si>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</si>
  <si>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</si>
  <si>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</si>
  <si>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</si>
  <si>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</si>
  <si>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</si>
  <si>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</si>
  <si>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</si>
  <si>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</si>
  <si>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</si>
  <si>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</si>
  <si>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</si>
  <si>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</si>
  <si>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</si>
  <si>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</si>
  <si>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</si>
  <si>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</si>
  <si>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</si>
  <si>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</si>
  <si>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</si>
  <si>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</si>
  <si>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</si>
  <si>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</si>
  <si>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</si>
  <si>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</si>
  <si>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</si>
  <si>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</si>
  <si>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</si>
  <si>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</si>
  <si>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</si>
  <si>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</si>
  <si>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</si>
  <si>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</si>
  <si>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</si>
  <si>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</si>
  <si>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</si>
  <si>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</si>
  <si>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</si>
  <si>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</si>
  <si>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</si>
  <si>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</si>
  <si>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</si>
  <si>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</si>
  <si>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</si>
  <si>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</si>
  <si>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</si>
  <si>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</si>
  <si>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</si>
  <si>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</si>
  <si>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</si>
  <si>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</si>
  <si>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</si>
  <si>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</si>
  <si>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</si>
  <si>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</si>
  <si>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</si>
  <si>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</si>
  <si>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</si>
  <si>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</si>
  <si>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</si>
  <si>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</si>
  <si>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</si>
  <si>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</si>
  <si>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</si>
  <si>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</si>
  <si>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</si>
  <si>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</si>
  <si>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</si>
  <si>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</si>
  <si>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</si>
  <si>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</si>
  <si>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</si>
  <si>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</si>
  <si>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</si>
  <si>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</si>
  <si>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</si>
  <si>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</si>
  <si>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</si>
  <si>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</si>
  <si>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</si>
  <si>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</si>
  <si>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</si>
  <si>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</si>
  <si>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</si>
  <si>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</si>
  <si>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</si>
  <si>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</si>
  <si>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</si>
  <si>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</si>
  <si>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</si>
  <si>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</si>
  <si>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</si>
  <si>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</si>
  <si>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</si>
  <si>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</si>
  <si>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</si>
  <si>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</si>
  <si>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</si>
  <si>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</si>
  <si>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</si>
  <si>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</si>
  <si>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</si>
  <si>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</si>
  <si>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</si>
  <si>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</si>
  <si>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</si>
  <si>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</si>
  <si>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</si>
  <si>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</si>
  <si>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</si>
  <si>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</si>
  <si>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</si>
  <si>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</si>
  <si>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</si>
  <si>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</si>
  <si>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</si>
  <si>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</si>
  <si>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</si>
  <si>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</si>
  <si>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</si>
  <si>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</si>
  <si>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</si>
  <si>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</si>
  <si>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</si>
  <si>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</si>
  <si>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</si>
  <si>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</si>
  <si>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</si>
  <si>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</si>
  <si>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</si>
  <si>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</si>
  <si>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</si>
  <si>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</si>
  <si>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</si>
  <si>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</si>
  <si>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</si>
  <si>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</si>
  <si>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</si>
  <si>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</si>
  <si>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</si>
  <si>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</si>
  <si>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</si>
  <si>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</si>
  <si>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</si>
  <si>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</si>
  <si>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</si>
  <si>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</si>
  <si>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</si>
  <si>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</si>
  <si>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</si>
  <si>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</si>
  <si>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</si>
  <si>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</si>
  <si>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</si>
  <si>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</si>
  <si>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</si>
  <si>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</si>
  <si>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</si>
  <si>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</si>
  <si>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</si>
  <si>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</si>
  <si>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</si>
  <si>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</si>
  <si>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</si>
  <si>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</si>
  <si>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</si>
  <si>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</si>
  <si>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</si>
  <si>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</si>
  <si>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</si>
  <si>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</si>
  <si>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</si>
  <si>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</si>
  <si>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</si>
  <si>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</si>
  <si>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</si>
  <si>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</si>
  <si>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</si>
  <si>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</si>
  <si>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</si>
  <si>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</si>
  <si>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</si>
  <si>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</si>
  <si>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</si>
  <si>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</si>
  <si>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</si>
  <si>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</si>
  <si>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</si>
  <si>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</si>
  <si>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</si>
  <si>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</si>
  <si>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</si>
  <si>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</si>
  <si>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</si>
  <si>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</si>
  <si>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</si>
  <si>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</si>
  <si>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</si>
  <si>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</si>
  <si>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</si>
  <si>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</si>
  <si>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</si>
  <si>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</si>
  <si>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</si>
  <si>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</si>
  <si>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</si>
  <si>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</si>
  <si>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</si>
  <si>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</si>
  <si>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</si>
  <si>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</si>
  <si>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</si>
  <si>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</si>
  <si>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</si>
  <si>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</si>
  <si>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</si>
  <si>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</si>
  <si>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</si>
  <si>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</si>
  <si>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</si>
  <si>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</si>
  <si>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</si>
  <si>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</si>
  <si>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</si>
  <si>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</si>
  <si>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</si>
  <si>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</si>
  <si>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</si>
  <si>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</si>
  <si>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</si>
  <si>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</si>
  <si>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</si>
  <si>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</si>
  <si>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</si>
  <si>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</si>
  <si>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</si>
  <si>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</si>
  <si>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</si>
  <si>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</si>
  <si>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</si>
  <si>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</si>
  <si>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</si>
  <si>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</si>
  <si>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</si>
  <si>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</si>
  <si>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</si>
  <si>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</si>
  <si>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</si>
  <si>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</si>
  <si>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</si>
  <si>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</si>
  <si>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</si>
  <si>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</si>
  <si>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</si>
  <si>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</si>
  <si>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</si>
  <si>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</si>
  <si>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</si>
  <si>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</si>
  <si>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</si>
  <si>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</si>
  <si>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</si>
  <si>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</si>
  <si>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</si>
  <si>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</si>
  <si>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</si>
  <si>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</si>
  <si>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</si>
  <si>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</si>
  <si>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</si>
  <si>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</si>
  <si>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</si>
  <si>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</si>
  <si>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</si>
  <si>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</si>
  <si>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</si>
  <si>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</si>
  <si>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</si>
  <si>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</si>
  <si>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</si>
  <si>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</si>
  <si>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</si>
  <si>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</si>
  <si>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</si>
  <si>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</si>
  <si>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</si>
  <si>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</si>
  <si>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</si>
  <si>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</si>
  <si>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</si>
  <si>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</si>
  <si>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</si>
  <si>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</si>
  <si>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</si>
  <si>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</si>
  <si>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</si>
  <si>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</si>
  <si>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</si>
  <si>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</si>
  <si>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</si>
  <si>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</si>
  <si>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</si>
  <si>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</si>
  <si>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</si>
  <si>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</si>
  <si>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</si>
  <si>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</si>
  <si>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</si>
  <si>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</si>
  <si>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</si>
  <si>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</si>
  <si>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</si>
  <si>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</si>
  <si>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</si>
  <si>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</si>
  <si>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</si>
  <si>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</si>
  <si>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</si>
  <si>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</si>
  <si>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</si>
  <si>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</si>
  <si>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</si>
  <si>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</si>
  <si>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</si>
  <si>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</si>
  <si>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</si>
  <si>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</si>
  <si>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</si>
  <si>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</si>
  <si>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</si>
  <si>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</si>
  <si>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</si>
  <si>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</si>
  <si>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</si>
  <si>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</si>
  <si>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</si>
  <si>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</si>
  <si>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</si>
  <si>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</si>
  <si>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</si>
  <si>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</si>
  <si>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</si>
  <si>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</si>
  <si>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</si>
  <si>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</si>
  <si>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</si>
  <si>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</si>
  <si>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</si>
  <si>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</si>
  <si>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</si>
  <si>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</si>
  <si>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</si>
  <si>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</si>
  <si>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</si>
  <si>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</si>
  <si>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</si>
  <si>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</si>
  <si>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</si>
  <si>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</si>
  <si>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</si>
  <si>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</si>
  <si>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</si>
  <si>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</si>
  <si>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</si>
  <si>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</si>
  <si>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</si>
  <si>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</si>
  <si>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</si>
  <si>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</si>
  <si>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</si>
  <si>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</si>
  <si>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</si>
  <si>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</si>
  <si>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</si>
  <si>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</si>
  <si>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</si>
  <si>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</si>
  <si>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</si>
  <si>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</si>
  <si>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</si>
  <si>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</si>
  <si>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</si>
  <si>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</si>
  <si>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</si>
  <si>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</si>
  <si>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</si>
  <si>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</si>
  <si>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</si>
  <si>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</si>
  <si>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</si>
  <si>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</si>
  <si>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</si>
  <si>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</si>
  <si>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</si>
  <si>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</si>
  <si>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</si>
  <si>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</si>
  <si>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</si>
  <si>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</si>
  <si>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</si>
  <si>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</si>
  <si>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</si>
  <si>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</si>
  <si>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</si>
  <si>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</si>
  <si>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</si>
  <si>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</si>
  <si>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</si>
  <si>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</si>
  <si>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</si>
  <si>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</si>
  <si>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</si>
  <si>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</si>
  <si>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</si>
  <si>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</si>
  <si>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</si>
  <si>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</si>
  <si>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</si>
  <si>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</si>
  <si>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</si>
  <si>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</si>
  <si>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</si>
  <si>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</si>
  <si>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</si>
  <si>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</si>
  <si>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</si>
  <si>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</si>
  <si>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</si>
  <si>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</si>
  <si>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</si>
  <si>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</si>
  <si>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</si>
  <si>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</si>
  <si>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</si>
  <si>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</si>
  <si>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</si>
  <si>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</si>
  <si>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</si>
  <si>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</si>
  <si>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</si>
  <si>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</si>
  <si>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</si>
  <si>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</si>
  <si>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</si>
  <si>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</si>
  <si>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</si>
  <si>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</si>
  <si>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</si>
  <si>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</si>
  <si>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</si>
  <si>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</si>
  <si>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</si>
  <si>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</si>
  <si>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</si>
  <si>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</si>
  <si>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</si>
  <si>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</si>
  <si>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</si>
  <si>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</si>
  <si>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</si>
  <si>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</si>
  <si>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</si>
  <si>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</si>
  <si>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</si>
  <si>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</si>
  <si>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</si>
  <si>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</si>
  <si>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</si>
  <si>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</si>
  <si>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</si>
  <si>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</si>
  <si>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</si>
  <si>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</si>
  <si>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</si>
  <si>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</si>
  <si>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</si>
  <si>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</si>
  <si>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</si>
  <si>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</si>
  <si>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</si>
  <si>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</si>
  <si>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</si>
  <si>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</si>
  <si>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</si>
  <si>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</si>
  <si>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</si>
  <si>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</si>
  <si>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</si>
  <si>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</si>
  <si>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</si>
  <si>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</si>
  <si>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</si>
  <si>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</si>
  <si>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</si>
  <si>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</si>
  <si>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</si>
  <si>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</si>
  <si>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</si>
  <si>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</si>
  <si>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</si>
  <si>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</si>
  <si>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</si>
  <si>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</si>
  <si>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</si>
  <si>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</si>
  <si>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</si>
  <si>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</si>
  <si>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</si>
  <si>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</si>
  <si>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</si>
  <si>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</si>
  <si>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</si>
  <si>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</si>
  <si>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</si>
  <si>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</si>
  <si>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</si>
  <si>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</si>
  <si>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</si>
  <si>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</si>
  <si>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</si>
  <si>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</si>
  <si>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</si>
  <si>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</si>
  <si>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</si>
  <si>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</si>
  <si>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</si>
  <si>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</si>
  <si>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</si>
  <si>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</si>
  <si>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</si>
  <si>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</si>
  <si>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</si>
  <si>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</si>
  <si>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</si>
  <si>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</si>
  <si>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</si>
  <si>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</si>
  <si>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</si>
  <si>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</si>
  <si>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</si>
  <si>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</si>
  <si>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</si>
  <si>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</si>
  <si>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</si>
  <si>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</si>
  <si>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</si>
  <si>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</si>
  <si>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</si>
  <si>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</si>
  <si>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</si>
  <si>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</si>
  <si>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</si>
  <si>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</si>
  <si>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</si>
  <si>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</si>
  <si>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</si>
  <si>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</si>
  <si>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</si>
  <si>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</si>
  <si>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</si>
  <si>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</si>
  <si>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</si>
  <si>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</si>
  <si>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</si>
  <si>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</si>
  <si>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</si>
  <si>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</si>
  <si>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</si>
  <si>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</si>
  <si>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</si>
  <si>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</si>
  <si>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</si>
  <si>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</si>
  <si>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</si>
  <si>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</si>
  <si>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</si>
  <si>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</si>
  <si>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</si>
  <si>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</si>
  <si>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</si>
  <si>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</si>
  <si>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</si>
  <si>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</si>
  <si>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</si>
  <si>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</si>
  <si>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</si>
  <si>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</si>
  <si>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</si>
  <si>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</si>
  <si>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</si>
  <si>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</si>
  <si>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</si>
  <si>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</si>
  <si>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</si>
  <si>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</si>
  <si>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</si>
  <si>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</si>
  <si>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</si>
  <si>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</si>
  <si>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</si>
  <si>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</si>
  <si>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</si>
  <si>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</si>
  <si>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</si>
  <si>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</si>
  <si>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</si>
  <si>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</si>
  <si>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</si>
  <si>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</si>
  <si>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</si>
  <si>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</si>
  <si>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</si>
  <si>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</si>
  <si>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</si>
  <si>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</si>
  <si>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</si>
  <si>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</si>
  <si>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</si>
  <si>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</si>
  <si>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</si>
  <si>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</si>
  <si>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</si>
  <si>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</si>
  <si>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</si>
  <si>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</si>
  <si>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</si>
  <si>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</si>
  <si>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</si>
  <si>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</si>
  <si>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</si>
  <si>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</si>
  <si>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</si>
  <si>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</si>
  <si>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</si>
  <si>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</si>
  <si>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</si>
  <si>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</si>
  <si>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</si>
  <si>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</si>
  <si>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</si>
  <si>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</si>
  <si>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</si>
  <si>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</si>
  <si>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</si>
  <si>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</si>
  <si>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</si>
  <si>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</si>
  <si>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</si>
  <si>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</si>
  <si>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</si>
  <si>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</si>
  <si>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</si>
  <si>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</si>
  <si>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</si>
  <si>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</si>
  <si>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</si>
  <si>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</si>
  <si>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</si>
  <si>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</si>
  <si>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</si>
  <si>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</si>
  <si>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</si>
  <si>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</si>
  <si>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</si>
  <si>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</si>
  <si>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</si>
  <si>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</si>
  <si>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</si>
  <si>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</si>
  <si>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</si>
  <si>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</si>
  <si>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</si>
  <si>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</si>
  <si>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</si>
  <si>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</si>
  <si>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</si>
  <si>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</si>
  <si>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</si>
  <si>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</si>
  <si>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</si>
  <si>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</si>
  <si>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</si>
  <si>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</si>
  <si>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</si>
  <si>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</si>
  <si>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</si>
  <si>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</si>
  <si>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</si>
  <si>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</si>
  <si>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</si>
  <si>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</si>
  <si>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</si>
  <si>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</si>
  <si>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</si>
  <si>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</si>
  <si>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</si>
  <si>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</si>
  <si>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</si>
  <si>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</si>
  <si>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</si>
  <si>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</si>
  <si>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</si>
  <si>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</si>
  <si>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</si>
  <si>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</si>
  <si>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</si>
  <si>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</si>
  <si>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</si>
  <si>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</si>
  <si>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</si>
  <si>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</si>
  <si>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</si>
  <si>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</si>
  <si>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</si>
  <si>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</si>
  <si>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</si>
  <si>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</si>
  <si>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</si>
  <si>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</si>
  <si>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</si>
  <si>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</si>
  <si>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</si>
  <si>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</si>
  <si>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</si>
  <si>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</si>
  <si>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</si>
  <si>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</si>
  <si>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</si>
  <si>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</si>
  <si>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</si>
  <si>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</si>
  <si>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</si>
  <si>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</si>
  <si>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</si>
  <si>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</si>
  <si>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</si>
  <si>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</si>
  <si>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</si>
  <si>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</si>
  <si>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</si>
  <si>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</si>
  <si>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</si>
  <si>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</si>
  <si>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</si>
  <si>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</si>
  <si>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</si>
  <si>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</si>
  <si>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</si>
  <si>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</si>
  <si>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</si>
  <si>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</si>
  <si>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</si>
  <si>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</si>
  <si>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</si>
  <si>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</si>
  <si>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</si>
  <si>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</si>
  <si>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</si>
  <si>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</si>
  <si>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</si>
  <si>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</si>
  <si>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</si>
  <si>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</si>
  <si>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</si>
  <si>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</si>
  <si>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</si>
  <si>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</si>
  <si>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</si>
  <si>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</si>
  <si>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</si>
  <si>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</si>
  <si>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</si>
  <si>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</si>
  <si>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</si>
  <si>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</si>
  <si>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</si>
  <si>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</si>
  <si>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</si>
  <si>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</si>
  <si>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</si>
  <si>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</si>
  <si>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</si>
  <si>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</si>
  <si>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</si>
  <si>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</si>
  <si>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</si>
  <si>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</si>
  <si>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</si>
  <si>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</si>
  <si>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</si>
  <si>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</si>
  <si>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</si>
  <si>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</si>
  <si>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</si>
  <si>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</si>
  <si>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</si>
  <si>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</si>
  <si>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</si>
  <si>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</si>
  <si>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</si>
  <si>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</si>
  <si>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</si>
  <si>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</si>
  <si>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</si>
  <si>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</si>
  <si>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</si>
  <si>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</si>
  <si>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</si>
  <si>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</si>
  <si>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</si>
  <si>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</si>
  <si>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</si>
  <si>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</si>
  <si>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</si>
  <si>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</si>
  <si>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</si>
  <si>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</si>
  <si>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</si>
  <si>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</si>
  <si>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</si>
  <si>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</si>
  <si>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</si>
  <si>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</si>
  <si>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</si>
  <si>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</si>
  <si>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</si>
  <si>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</si>
  <si>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</si>
  <si>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</si>
  <si>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</si>
  <si>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</si>
  <si>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</si>
  <si>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</si>
  <si>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</si>
  <si>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</si>
  <si>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</si>
  <si>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</si>
  <si>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</si>
  <si>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</si>
  <si>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</si>
  <si>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</si>
  <si>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</si>
  <si>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</si>
  <si>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</si>
  <si>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</si>
  <si>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</si>
  <si>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</si>
  <si>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</si>
  <si>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</si>
  <si>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</si>
  <si>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</si>
  <si>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</si>
  <si>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</si>
  <si>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</si>
  <si>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</si>
  <si>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</si>
  <si>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</si>
  <si>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</si>
  <si>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</si>
  <si>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</si>
  <si>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</si>
  <si>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</si>
  <si>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</si>
  <si>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</si>
  <si>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</si>
  <si>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</si>
  <si>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</si>
  <si>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</si>
  <si>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</si>
  <si>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</si>
  <si>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</si>
  <si>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</si>
  <si>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</si>
  <si>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</si>
  <si>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</si>
  <si>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</si>
  <si>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</si>
  <si>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</si>
  <si>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</si>
  <si>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</si>
  <si>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</si>
  <si>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</si>
  <si>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</si>
  <si>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</si>
  <si>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</si>
  <si>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</si>
  <si>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</si>
  <si>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</si>
  <si>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</si>
  <si>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</si>
  <si>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</si>
  <si>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</si>
  <si>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</si>
  <si>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</si>
  <si>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</si>
  <si>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</si>
  <si>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</si>
  <si>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</si>
  <si>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</si>
  <si>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</si>
  <si>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</si>
  <si>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</si>
  <si>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</si>
  <si>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</si>
  <si>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</si>
  <si>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</si>
  <si>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</si>
  <si>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</si>
  <si>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</si>
  <si>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</si>
  <si>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</si>
  <si>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</si>
  <si>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</si>
  <si>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</si>
  <si>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</si>
  <si>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</si>
  <si>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</si>
  <si>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</si>
  <si>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</si>
  <si>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</si>
  <si>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</si>
  <si>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</si>
  <si>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</si>
  <si>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</si>
  <si>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</si>
  <si>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</si>
  <si>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</si>
  <si>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</si>
  <si>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</si>
  <si>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</si>
  <si>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</si>
  <si>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</si>
  <si>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</si>
  <si>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</si>
  <si>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</si>
  <si>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</si>
  <si>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</si>
  <si>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</si>
  <si>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</si>
  <si>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</si>
  <si>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</si>
  <si>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</si>
  <si>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</si>
  <si>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</si>
  <si>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</si>
  <si>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</si>
  <si>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</si>
  <si>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</si>
  <si>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</si>
  <si>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</si>
  <si>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</si>
  <si>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</si>
  <si>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</si>
  <si>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</si>
  <si>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</si>
  <si>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</si>
  <si>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</si>
  <si>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</si>
  <si>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</si>
  <si>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</si>
  <si>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</si>
  <si>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</si>
  <si>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</si>
  <si>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</si>
  <si>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</si>
  <si>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</si>
  <si>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</si>
  <si>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</si>
  <si>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</si>
  <si>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</si>
  <si>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</si>
  <si>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</si>
  <si>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</si>
  <si>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</si>
  <si>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</si>
  <si>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</si>
  <si>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</si>
  <si>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</si>
  <si>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</si>
  <si>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</si>
  <si>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</si>
  <si>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</si>
  <si>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</si>
  <si>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</si>
  <si>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</si>
  <si>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</si>
  <si>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</si>
  <si>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</si>
  <si>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</si>
  <si>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</si>
  <si>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</si>
  <si>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</si>
  <si>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</si>
  <si>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</si>
  <si>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</si>
  <si>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</si>
  <si>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</si>
  <si>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</si>
  <si>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</si>
  <si>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</si>
  <si>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</si>
  <si>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</si>
  <si>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</si>
  <si>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</si>
  <si>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</si>
  <si>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</si>
  <si>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</si>
  <si>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</si>
  <si>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</si>
  <si>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</si>
  <si>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</si>
  <si>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</si>
  <si>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</si>
  <si>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</si>
  <si>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</si>
  <si>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</si>
  <si>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</si>
  <si>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</si>
  <si>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</si>
  <si>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</si>
  <si>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</si>
  <si>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</si>
  <si>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</si>
  <si>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</si>
  <si>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</si>
  <si>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</si>
  <si>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</si>
  <si>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</si>
  <si>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</si>
  <si>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</si>
  <si>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</si>
  <si>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</si>
  <si>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</si>
  <si>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</si>
  <si>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</si>
  <si>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</si>
  <si>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</si>
  <si>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</si>
  <si>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</si>
  <si>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</si>
  <si>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</si>
  <si>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</si>
  <si>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</si>
  <si>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</si>
  <si>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</si>
  <si>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</si>
  <si>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</si>
  <si>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</si>
  <si>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</si>
  <si>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</si>
  <si>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</si>
  <si>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</si>
  <si>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</si>
  <si>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</si>
  <si>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</si>
  <si>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</si>
  <si>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</si>
  <si>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</si>
  <si>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</si>
  <si>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</si>
  <si>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</si>
  <si>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</si>
  <si>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</si>
  <si>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</si>
  <si>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</si>
  <si>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</si>
  <si>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</si>
  <si>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</si>
  <si>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</si>
  <si>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</si>
  <si>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</si>
  <si>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</si>
  <si>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</si>
  <si>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</si>
  <si>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</si>
  <si>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</si>
  <si>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</si>
  <si>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</si>
  <si>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</si>
  <si>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</si>
  <si>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</si>
  <si>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</si>
  <si>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</si>
  <si>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</si>
  <si>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</si>
  <si>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</si>
  <si>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</si>
  <si>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</si>
  <si>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</si>
  <si>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</si>
  <si>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</si>
  <si>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</si>
  <si>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</si>
  <si>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</si>
  <si>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</si>
  <si>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</si>
  <si>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</si>
  <si>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</si>
  <si>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</si>
  <si>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</si>
  <si>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</si>
  <si>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</si>
  <si>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</si>
  <si>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</si>
  <si>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</si>
  <si>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</si>
  <si>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</si>
  <si>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</si>
  <si>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</si>
  <si>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</si>
  <si>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</si>
  <si>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</si>
  <si>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</si>
  <si>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</si>
  <si>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</si>
  <si>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</si>
  <si>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</si>
  <si>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</si>
  <si>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</si>
  <si>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</si>
  <si>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</si>
  <si>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</si>
  <si>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</si>
  <si>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</si>
  <si>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</si>
  <si>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</si>
  <si>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</si>
  <si>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</si>
  <si>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</si>
  <si>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</si>
  <si>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</si>
  <si>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</si>
  <si>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</si>
  <si>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</si>
  <si>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</si>
  <si>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</si>
  <si>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</si>
  <si>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</si>
  <si>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</si>
  <si>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</si>
  <si>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</si>
  <si>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</si>
  <si>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</si>
  <si>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</si>
  <si>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</si>
  <si>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</si>
  <si>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</si>
  <si>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</si>
  <si>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</si>
  <si>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</si>
  <si>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</si>
  <si>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</si>
  <si>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</si>
  <si>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</si>
  <si>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</si>
  <si>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</si>
  <si>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</si>
  <si>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</si>
  <si>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</si>
  <si>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</si>
  <si>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</si>
  <si>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</si>
  <si>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</si>
  <si>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</si>
  <si>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</si>
  <si>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</si>
  <si>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</si>
  <si>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</si>
  <si>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</si>
  <si>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</si>
  <si>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</si>
  <si>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</si>
  <si>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</si>
  <si>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</si>
  <si>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</si>
  <si>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</si>
  <si>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</si>
  <si>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</si>
  <si>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</si>
  <si>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</si>
  <si>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</si>
  <si>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</si>
  <si>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</si>
  <si>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</si>
  <si>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</si>
  <si>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</si>
  <si>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</si>
  <si>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</si>
  <si>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</si>
  <si>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</si>
  <si>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</si>
  <si>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</si>
  <si>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</si>
  <si>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</si>
  <si>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</si>
  <si>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</si>
  <si>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</si>
  <si>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</si>
  <si>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</si>
  <si>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</si>
  <si>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</si>
  <si>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</si>
  <si>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</si>
  <si>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</si>
  <si>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</si>
  <si>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</si>
  <si>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</si>
  <si>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</si>
  <si>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</si>
  <si>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</si>
  <si>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</si>
  <si>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</si>
  <si>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</si>
  <si>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</si>
  <si>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</si>
  <si>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</si>
  <si>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</si>
  <si>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</si>
  <si>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</si>
  <si>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</si>
  <si>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</si>
  <si>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</si>
  <si>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</si>
  <si>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</si>
  <si>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</si>
  <si>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</si>
  <si>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</si>
  <si>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</si>
  <si>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</si>
  <si>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</si>
  <si>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</si>
  <si>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</si>
  <si>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</si>
  <si>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</si>
  <si>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</si>
  <si>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</si>
  <si>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</si>
  <si>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</si>
  <si>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</si>
  <si>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</si>
  <si>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</si>
  <si>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</si>
  <si>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</si>
  <si>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</si>
  <si>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</si>
  <si>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</si>
  <si>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</si>
  <si>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</si>
  <si>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</si>
  <si>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</si>
  <si>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</si>
  <si>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</si>
  <si>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</si>
  <si>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</si>
  <si>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</si>
  <si>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</si>
  <si>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</si>
  <si>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</si>
  <si>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</si>
  <si>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</si>
  <si>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</si>
  <si>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</si>
  <si>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</si>
  <si>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</si>
  <si>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</si>
  <si>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</si>
  <si>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</si>
  <si>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</si>
  <si>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</si>
  <si>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</si>
  <si>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</si>
  <si>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</si>
  <si>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</si>
  <si>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</si>
  <si>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</si>
  <si>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</si>
  <si>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</si>
  <si>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</si>
  <si>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</si>
  <si>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</si>
  <si>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</si>
  <si>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</si>
  <si>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</si>
  <si>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</si>
  <si>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</si>
  <si>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</si>
  <si>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</si>
  <si>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</si>
  <si>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</si>
  <si>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</si>
  <si>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</si>
  <si>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</si>
  <si>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</si>
  <si>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</si>
  <si>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</si>
  <si>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</si>
  <si>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</si>
  <si>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</si>
  <si>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</si>
  <si>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</si>
  <si>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</si>
  <si>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</si>
  <si>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</si>
  <si>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</si>
  <si>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</si>
  <si>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</si>
  <si>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</si>
  <si>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</si>
  <si>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</si>
  <si>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</si>
  <si>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</si>
  <si>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</si>
  <si>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</si>
  <si>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</si>
  <si>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</si>
  <si>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</si>
  <si>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</si>
  <si>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</si>
  <si>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</si>
  <si>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</si>
  <si>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</si>
  <si>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</si>
  <si>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</si>
  <si>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</si>
  <si>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</si>
  <si>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</si>
  <si>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</si>
  <si>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</si>
  <si>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</si>
  <si>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</si>
  <si>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</si>
  <si>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</si>
  <si>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</si>
  <si>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</si>
  <si>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</si>
  <si>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</si>
  <si>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</si>
  <si>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</si>
  <si>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</si>
  <si>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</si>
  <si>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</si>
  <si>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</si>
  <si>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</si>
  <si>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</si>
  <si>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</si>
  <si>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</si>
  <si>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</si>
  <si>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</si>
  <si>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</si>
  <si>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</si>
  <si>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</si>
  <si>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</si>
  <si>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</si>
  <si>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</si>
  <si>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</si>
  <si>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</si>
  <si>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</si>
  <si>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</si>
  <si>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</si>
  <si>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</si>
  <si>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</si>
  <si>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</si>
  <si>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</si>
  <si>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</si>
  <si>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</si>
  <si>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</si>
  <si>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</si>
  <si>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</si>
  <si>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</si>
  <si>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</si>
  <si>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</si>
  <si>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</si>
  <si>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</si>
  <si>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</si>
  <si>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</si>
  <si>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</si>
  <si>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</si>
  <si>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</si>
  <si>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</si>
  <si>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</si>
  <si>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</si>
  <si>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</si>
  <si>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</si>
  <si>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</si>
  <si>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</si>
  <si>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</si>
  <si>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</si>
  <si>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</si>
  <si>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</si>
  <si>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</si>
  <si>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</si>
  <si>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</si>
  <si>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</si>
  <si>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</si>
  <si>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</si>
  <si>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</si>
  <si>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</si>
  <si>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</si>
  <si>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</si>
  <si>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</si>
  <si>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</si>
  <si>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</si>
  <si>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</si>
  <si>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</si>
  <si>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</si>
  <si>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</si>
  <si>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</si>
  <si>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</si>
  <si>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</si>
  <si>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</si>
  <si>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</si>
  <si>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</si>
  <si>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</si>
  <si>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</si>
  <si>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</si>
  <si>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</si>
  <si>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</si>
  <si>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</si>
  <si>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</si>
  <si>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</si>
  <si>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</si>
  <si>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</si>
  <si>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</si>
  <si>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</si>
  <si>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</si>
  <si>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</si>
  <si>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</si>
  <si>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</si>
  <si>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</si>
  <si>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</si>
  <si>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</si>
  <si>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</si>
  <si>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</si>
  <si>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</si>
  <si>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</si>
  <si>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</si>
  <si>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</si>
  <si>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</si>
  <si>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</si>
  <si>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</si>
  <si>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</si>
  <si>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</si>
  <si>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</si>
  <si>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</si>
  <si>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</si>
  <si>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</si>
  <si>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</si>
  <si>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</si>
  <si>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</si>
  <si>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</si>
  <si>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</si>
  <si>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</si>
  <si>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</si>
  <si>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</si>
  <si>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</si>
  <si>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</si>
  <si>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</si>
  <si>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</si>
  <si>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</si>
  <si>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</si>
  <si>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</si>
  <si>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</si>
  <si>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</si>
  <si>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</si>
  <si>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</si>
  <si>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</si>
  <si>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</si>
  <si>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</si>
  <si>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</si>
  <si>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</si>
  <si>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</si>
  <si>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</si>
  <si>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</si>
  <si>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</si>
  <si>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</si>
  <si>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</si>
  <si>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</si>
  <si>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</si>
  <si>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</si>
  <si>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</si>
  <si>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</si>
  <si>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</si>
  <si>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</si>
  <si>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</si>
  <si>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</si>
  <si>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</si>
  <si>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</si>
  <si>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</si>
  <si>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</si>
  <si>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</si>
  <si>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</si>
  <si>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</si>
  <si>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</si>
  <si>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</si>
  <si>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</si>
  <si>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</si>
  <si>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</si>
  <si>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</si>
  <si>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</si>
  <si>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</si>
  <si>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</si>
  <si>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</si>
  <si>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</si>
  <si>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</si>
  <si>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</si>
  <si>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</si>
  <si>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</si>
  <si>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</si>
  <si>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</si>
  <si>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</si>
  <si>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</si>
  <si>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</si>
  <si>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</si>
  <si>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</si>
  <si>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</si>
  <si>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</si>
  <si>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</si>
  <si>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</si>
  <si>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</si>
  <si>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</si>
  <si>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</si>
  <si>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</si>
  <si>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</si>
  <si>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</si>
  <si>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</si>
  <si>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</si>
  <si>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</si>
  <si>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</si>
  <si>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</si>
  <si>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</si>
  <si>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</si>
  <si>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</si>
  <si>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</si>
  <si>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</si>
  <si>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</si>
  <si>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</si>
  <si>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</si>
  <si>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</si>
  <si>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</si>
  <si>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</si>
  <si>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</si>
  <si>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</si>
  <si>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</si>
  <si>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</si>
  <si>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</si>
  <si>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</si>
  <si>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</si>
  <si>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</si>
  <si>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</si>
  <si>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</si>
  <si>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</si>
  <si>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</si>
  <si>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</si>
  <si>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</si>
  <si>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</si>
  <si>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</si>
  <si>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</si>
  <si>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</si>
  <si>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</si>
  <si>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</si>
  <si>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</si>
  <si>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</si>
  <si>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</si>
  <si>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</si>
  <si>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</si>
  <si>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</si>
  <si>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</si>
  <si>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</si>
  <si>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</si>
  <si>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</si>
  <si>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</si>
  <si>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</si>
  <si>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</si>
  <si>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</si>
  <si>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</si>
  <si>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</si>
  <si>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</si>
  <si>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</si>
  <si>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</si>
  <si>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</si>
  <si>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</si>
  <si>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</si>
  <si>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</si>
  <si>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</si>
  <si>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</si>
  <si>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</si>
  <si>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</si>
  <si>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</si>
  <si>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</si>
  <si>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</si>
  <si>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</si>
  <si>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</si>
  <si>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</si>
  <si>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</si>
  <si>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</si>
  <si>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</si>
  <si>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</si>
  <si>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</si>
  <si>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</si>
  <si>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</si>
  <si>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</si>
  <si>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</si>
  <si>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</si>
  <si>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</si>
  <si>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</si>
  <si>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</si>
  <si>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</si>
  <si>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</si>
  <si>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</si>
  <si>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</si>
  <si>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</si>
  <si>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</si>
  <si>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</si>
  <si>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</si>
  <si>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</si>
  <si>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</si>
  <si>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</si>
  <si>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</si>
  <si>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</si>
  <si>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</si>
  <si>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</si>
  <si>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</si>
  <si>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</si>
  <si>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</si>
  <si>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</si>
  <si>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</si>
  <si>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</si>
  <si>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</si>
  <si>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</si>
  <si>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</si>
  <si>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</si>
  <si>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</si>
  <si>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</si>
  <si>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</si>
  <si>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</si>
  <si>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</si>
  <si>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</si>
  <si>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</si>
  <si>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</si>
  <si>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</si>
  <si>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</si>
  <si>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</si>
  <si>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</si>
  <si>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</si>
  <si>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</si>
  <si>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</si>
  <si>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</si>
  <si>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</si>
  <si>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</si>
  <si>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</si>
  <si>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</si>
  <si>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</si>
  <si>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</si>
  <si>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</si>
  <si>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</si>
  <si>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</si>
  <si>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</si>
  <si>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</si>
  <si>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</si>
  <si>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</si>
  <si>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</si>
  <si>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</si>
  <si>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</si>
  <si>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</si>
  <si>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</si>
  <si>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</si>
  <si>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</si>
  <si>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</si>
  <si>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</si>
  <si>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</si>
  <si>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</si>
  <si>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</si>
  <si>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</si>
  <si>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</si>
  <si>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</si>
  <si>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</si>
  <si>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</si>
  <si>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</si>
  <si>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</si>
  <si>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</si>
  <si>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</si>
  <si>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</si>
  <si>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</si>
  <si>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</si>
  <si>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</si>
  <si>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</si>
  <si>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</si>
  <si>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</si>
  <si>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</si>
  <si>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</si>
  <si>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</si>
  <si>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</si>
  <si>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</si>
  <si>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</si>
  <si>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</si>
  <si>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</si>
  <si>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</si>
  <si>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</si>
  <si>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</si>
  <si>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</si>
  <si>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</si>
  <si>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</si>
  <si>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</si>
  <si>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</si>
  <si>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</si>
  <si>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</si>
  <si>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</si>
  <si>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</si>
  <si>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</si>
  <si>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</si>
  <si>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</si>
  <si>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</si>
  <si>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</si>
  <si>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</si>
  <si>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</si>
  <si>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</si>
  <si>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</si>
  <si>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</si>
  <si>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</si>
  <si>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</si>
  <si>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</si>
  <si>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</si>
  <si>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</si>
  <si>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</si>
  <si>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</si>
  <si>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</si>
  <si>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</si>
  <si>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</si>
  <si>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</si>
  <si>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</si>
  <si>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</si>
  <si>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</si>
  <si>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</si>
  <si>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</si>
  <si>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</si>
  <si>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</si>
  <si>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</si>
  <si>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</si>
  <si>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</si>
  <si>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</si>
  <si>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</si>
  <si>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</si>
  <si>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</si>
  <si>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</si>
  <si>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</si>
  <si>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</si>
  <si>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</si>
  <si>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</si>
  <si>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</si>
  <si>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</si>
  <si>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</si>
  <si>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</si>
  <si>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</si>
  <si>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</si>
  <si>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</si>
  <si>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</si>
  <si>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</si>
  <si>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</si>
  <si>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</si>
  <si>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</si>
  <si>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</si>
  <si>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</si>
  <si>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</si>
  <si>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</si>
  <si>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</si>
  <si>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</si>
  <si>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</si>
  <si>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</si>
  <si>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</si>
  <si>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</si>
  <si>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</si>
  <si>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</si>
  <si>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</si>
  <si>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</si>
  <si>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</si>
  <si>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</si>
  <si>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</si>
  <si>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</si>
  <si>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</si>
  <si>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</si>
  <si>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</si>
  <si>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</si>
  <si>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</si>
  <si>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</si>
  <si>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</si>
  <si>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</si>
  <si>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</si>
  <si>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</si>
  <si>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</si>
  <si>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</si>
  <si>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</si>
  <si>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</si>
  <si>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</si>
  <si>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</si>
  <si>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</si>
  <si>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</si>
  <si>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</si>
  <si>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</si>
  <si>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</si>
  <si>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</si>
  <si>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</si>
  <si>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</si>
  <si>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</si>
  <si>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</si>
  <si>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</si>
  <si>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</si>
  <si>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</si>
  <si>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</si>
  <si>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</si>
  <si>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</si>
  <si>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</si>
  <si>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</si>
  <si>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</si>
  <si>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</si>
  <si>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</si>
  <si>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</si>
  <si>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</si>
  <si>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</si>
  <si>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</si>
  <si>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</si>
  <si>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</si>
  <si>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</si>
  <si>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</si>
  <si>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</si>
  <si>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</si>
  <si>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</si>
  <si>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</si>
  <si>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</si>
  <si>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</si>
  <si>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</si>
  <si>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</si>
  <si>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</si>
  <si>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</si>
  <si>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</si>
  <si>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</si>
  <si>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</si>
  <si>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</si>
  <si>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</si>
  <si>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</si>
  <si>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</si>
  <si>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</si>
  <si>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</si>
  <si>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</si>
  <si>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</si>
  <si>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</si>
  <si>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</si>
  <si>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</si>
  <si>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</si>
  <si>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</si>
  <si>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</si>
  <si>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</si>
  <si>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</si>
  <si>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</si>
  <si>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</si>
  <si>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</si>
  <si>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</si>
  <si>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</si>
  <si>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</si>
  <si>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</si>
  <si>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</si>
  <si>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</si>
  <si>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</si>
  <si>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</si>
  <si>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</si>
  <si>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</si>
  <si>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</si>
  <si>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</si>
  <si>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</si>
  <si>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</si>
  <si>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</si>
  <si>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</si>
  <si>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</si>
  <si>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</si>
  <si>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</si>
  <si>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</si>
  <si>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</si>
  <si>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</si>
  <si>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</si>
  <si>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</si>
  <si>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</si>
  <si>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</si>
  <si>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</si>
  <si>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</si>
  <si>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</si>
  <si>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</si>
  <si>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</si>
  <si>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</si>
  <si>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</si>
  <si>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</si>
  <si>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</si>
  <si>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</si>
  <si>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</si>
  <si>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</si>
  <si>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</si>
  <si>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</si>
  <si>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</si>
  <si>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</si>
  <si>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</si>
  <si>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</si>
  <si>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</si>
  <si>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</si>
  <si>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</si>
  <si>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</si>
  <si>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</si>
  <si>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</si>
  <si>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</si>
  <si>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</si>
  <si>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</si>
  <si>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</si>
  <si>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</si>
  <si>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</si>
  <si>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</si>
  <si>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</si>
  <si>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</si>
  <si>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</si>
  <si>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</si>
  <si>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</si>
  <si>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</si>
  <si>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</si>
  <si>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</si>
  <si>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</si>
  <si>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</si>
  <si>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</si>
  <si>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</si>
  <si>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</si>
  <si>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</si>
  <si>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</si>
  <si>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</si>
  <si>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</si>
  <si>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</si>
  <si>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</si>
  <si>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</si>
  <si>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</si>
  <si>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</si>
  <si>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</si>
  <si>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</si>
  <si>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</si>
  <si>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</si>
  <si>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</si>
  <si>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</si>
  <si>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</si>
  <si>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</si>
  <si>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</si>
  <si>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</si>
  <si>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</si>
  <si>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</si>
  <si>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</si>
  <si>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</si>
  <si>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</si>
  <si>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</si>
  <si>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</si>
  <si>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</si>
  <si>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</si>
  <si>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</si>
  <si>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</si>
  <si>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</si>
  <si>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</si>
  <si>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</si>
  <si>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</si>
  <si>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</si>
  <si>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</si>
  <si>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</si>
  <si>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</si>
  <si>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</si>
  <si>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</si>
  <si>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</si>
  <si>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</si>
  <si>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</si>
  <si>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</si>
  <si>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</si>
  <si>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</si>
  <si>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</si>
  <si>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</si>
  <si>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</si>
  <si>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</si>
  <si>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</si>
  <si>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</si>
  <si>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</si>
  <si>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</si>
  <si>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</si>
  <si>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</si>
  <si>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</si>
  <si>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</si>
  <si>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</si>
  <si>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</si>
  <si>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</si>
  <si>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</si>
  <si>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</si>
  <si>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</si>
  <si>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</si>
  <si>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</si>
  <si>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</si>
  <si>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</si>
  <si>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</si>
  <si>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</si>
  <si>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</si>
  <si>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</si>
  <si>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</si>
  <si>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</si>
  <si>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</si>
  <si>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</si>
  <si>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</si>
  <si>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</si>
  <si>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</si>
  <si>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</si>
  <si>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</si>
  <si>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</si>
  <si>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</si>
  <si>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</si>
  <si>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</si>
  <si>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</si>
  <si>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</si>
  <si>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</si>
  <si>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</si>
  <si>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</si>
  <si>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</si>
  <si>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</si>
  <si>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</si>
  <si>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</si>
  <si>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</si>
  <si>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</si>
  <si>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</si>
  <si>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</si>
  <si>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</si>
  <si>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</si>
  <si>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</si>
  <si>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</si>
  <si>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</si>
  <si>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</si>
  <si>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</si>
  <si>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</si>
  <si>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</si>
  <si>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</si>
  <si>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</si>
  <si>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</si>
  <si>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</si>
  <si>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</si>
  <si>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</si>
  <si>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</si>
  <si>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</si>
  <si>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</si>
  <si>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</si>
  <si>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</si>
  <si>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</si>
  <si>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</si>
  <si>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</si>
  <si>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</si>
  <si>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</si>
  <si>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</si>
  <si>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</si>
  <si>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</si>
  <si>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</si>
  <si>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</si>
  <si>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</si>
  <si>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</si>
  <si>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</si>
  <si>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</si>
  <si>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</si>
  <si>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</si>
  <si>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</si>
  <si>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</si>
  <si>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</si>
  <si>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</si>
  <si>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</si>
  <si>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</si>
  <si>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</si>
  <si>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</si>
  <si>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</si>
  <si>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</si>
  <si>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</si>
  <si>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</si>
  <si>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</si>
  <si>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</si>
  <si>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</si>
  <si>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</si>
  <si>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</si>
  <si>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</si>
  <si>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</si>
  <si>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</si>
  <si>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</si>
  <si>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</si>
  <si>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</si>
  <si>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</si>
  <si>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</si>
  <si>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</si>
  <si>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</si>
  <si>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</si>
  <si>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</si>
  <si>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</si>
  <si>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</si>
  <si>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</si>
  <si>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</si>
  <si>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</si>
  <si>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</si>
  <si>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</si>
  <si>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</si>
  <si>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</si>
  <si>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</si>
  <si>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</si>
  <si>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</si>
  <si>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</si>
  <si>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</si>
  <si>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</si>
  <si>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</si>
  <si>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</si>
  <si>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</si>
  <si>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</si>
  <si>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</si>
  <si>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</si>
  <si>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</si>
  <si>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</si>
  <si>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</si>
  <si>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</si>
  <si>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</si>
  <si>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</si>
  <si>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</si>
  <si>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</si>
  <si>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</si>
  <si>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</si>
  <si>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</si>
  <si>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</si>
  <si>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</si>
  <si>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</si>
  <si>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</si>
  <si>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</si>
  <si>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</si>
  <si>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</si>
  <si>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</si>
  <si>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</si>
  <si>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</si>
  <si>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</si>
  <si>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</si>
  <si>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</si>
  <si>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</si>
  <si>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</si>
  <si>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</si>
  <si>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</si>
  <si>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</si>
  <si>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</si>
  <si>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</si>
  <si>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</si>
  <si>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</si>
  <si>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</si>
  <si>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</si>
  <si>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</si>
  <si>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</si>
  <si>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</si>
  <si>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</si>
  <si>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</si>
  <si>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</si>
  <si>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</si>
  <si>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</si>
  <si>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</si>
  <si>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</si>
  <si>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</si>
  <si>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</si>
  <si>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</si>
  <si>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</si>
  <si>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</si>
  <si>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</si>
  <si>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</si>
  <si>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</si>
  <si>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</si>
  <si>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</si>
  <si>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</si>
  <si>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</si>
  <si>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</si>
  <si>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</si>
  <si>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</si>
  <si>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</si>
  <si>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</si>
  <si>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</si>
  <si>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</si>
  <si>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</si>
  <si>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</si>
  <si>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</si>
  <si>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</si>
  <si>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</si>
  <si>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</si>
  <si>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</si>
  <si>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</si>
  <si>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</si>
  <si>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</si>
  <si>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</si>
  <si>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</si>
  <si>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</si>
  <si>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</si>
  <si>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</si>
  <si>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</si>
  <si>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</si>
  <si>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</si>
  <si>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</si>
  <si>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</si>
  <si>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</si>
  <si>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</si>
  <si>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</si>
  <si>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</si>
  <si>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</si>
  <si>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</si>
  <si>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</si>
  <si>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</si>
  <si>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</si>
  <si>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</si>
  <si>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</si>
  <si>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</si>
  <si>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</si>
  <si>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</si>
  <si>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</si>
  <si>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</si>
  <si>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</si>
  <si>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</si>
  <si>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</si>
  <si>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</si>
  <si>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</si>
  <si>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</si>
  <si>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</si>
  <si>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</si>
  <si>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</si>
  <si>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</si>
  <si>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</si>
  <si>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</si>
  <si>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</si>
  <si>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</si>
  <si>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</si>
  <si>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</si>
  <si>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</si>
  <si>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</si>
  <si>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</si>
  <si>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</si>
  <si>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</si>
  <si>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</si>
  <si>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</si>
  <si>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</si>
  <si>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</si>
  <si>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</si>
  <si>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</si>
  <si>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</si>
  <si>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</si>
  <si>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</si>
  <si>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</si>
  <si>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</si>
  <si>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</si>
  <si>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</si>
  <si>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</si>
  <si>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</si>
  <si>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</si>
  <si>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</si>
  <si>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</si>
  <si>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</si>
  <si>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</si>
  <si>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</si>
  <si>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</si>
  <si>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</si>
  <si>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</si>
  <si>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</si>
  <si>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</si>
  <si>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</si>
  <si>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</si>
  <si>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</si>
  <si>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</si>
  <si>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</si>
  <si>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</si>
  <si>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</si>
  <si>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</si>
  <si>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</si>
  <si>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</si>
  <si>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</si>
  <si>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</si>
  <si>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</si>
  <si>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</si>
  <si>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</si>
  <si>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</si>
  <si>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</si>
  <si>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</si>
  <si>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</si>
  <si>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</si>
  <si>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</si>
  <si>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</si>
  <si>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</si>
  <si>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</si>
  <si>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</si>
  <si>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</si>
  <si>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</si>
  <si>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</si>
  <si>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</si>
  <si>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</si>
  <si>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</si>
  <si>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</si>
  <si>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</si>
  <si>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</si>
  <si>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</si>
  <si>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</si>
  <si>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</si>
  <si>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</si>
  <si>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</si>
  <si>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</si>
  <si>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</si>
  <si>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</si>
  <si>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</si>
  <si>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</si>
  <si>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</si>
  <si>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</si>
  <si>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</si>
  <si>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</si>
  <si>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</si>
  <si>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</si>
  <si>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</si>
  <si>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</si>
  <si>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</si>
  <si>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</si>
  <si>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</si>
  <si>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</si>
  <si>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</si>
  <si>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</si>
  <si>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</si>
  <si>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</si>
  <si>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</si>
  <si>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</si>
  <si>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</si>
  <si>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</si>
  <si>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</si>
  <si>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</si>
  <si>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</si>
  <si>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</si>
  <si>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</si>
  <si>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</si>
  <si>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</si>
  <si>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</si>
  <si>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</si>
  <si>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</si>
  <si>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</si>
  <si>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</si>
  <si>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</si>
  <si>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</si>
  <si>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</si>
  <si>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</si>
  <si>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</si>
  <si>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</si>
  <si>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</si>
  <si>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</si>
  <si>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</si>
  <si>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</si>
  <si>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</si>
  <si>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</si>
  <si>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</si>
  <si>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</si>
  <si>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</si>
  <si>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</si>
  <si>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</si>
  <si>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</si>
  <si>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</si>
  <si>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</si>
  <si>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</si>
  <si>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</si>
  <si>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</si>
  <si>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</si>
  <si>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</si>
  <si>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</si>
  <si>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</si>
  <si>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</si>
  <si>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</si>
  <si>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</si>
  <si>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</si>
  <si>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</si>
  <si>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</si>
  <si>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</si>
  <si>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</si>
  <si>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</si>
  <si>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</si>
  <si>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</si>
  <si>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</si>
  <si>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</si>
  <si>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</si>
  <si>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</si>
  <si>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</si>
  <si>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</si>
  <si>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</si>
  <si>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</si>
  <si>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</si>
  <si>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</si>
  <si>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</si>
  <si>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</si>
  <si>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</si>
  <si>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</si>
  <si>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</si>
  <si>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</si>
  <si>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</si>
  <si>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</si>
  <si>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</si>
  <si>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</si>
  <si>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</si>
  <si>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</si>
  <si>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</si>
  <si>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</si>
  <si>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</si>
  <si>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</si>
  <si>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</si>
  <si>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</si>
  <si>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</si>
  <si>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</si>
  <si>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</si>
  <si>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</si>
  <si>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</si>
  <si>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</si>
  <si>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</si>
  <si>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</si>
  <si>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</si>
  <si>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</si>
  <si>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</si>
  <si>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</si>
  <si>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</si>
  <si>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</si>
  <si>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</si>
  <si>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</si>
  <si>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</si>
  <si>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</si>
  <si>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</si>
  <si>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</si>
  <si>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</si>
  <si>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</si>
  <si>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</si>
  <si>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</si>
  <si>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</si>
  <si>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</si>
  <si>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</si>
  <si>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</si>
  <si>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</si>
  <si>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</si>
  <si>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</si>
  <si>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</si>
  <si>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</si>
  <si>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</si>
  <si>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</si>
  <si>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</si>
  <si>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</si>
  <si>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</si>
  <si>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</si>
  <si>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</si>
  <si>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</si>
  <si>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</si>
  <si>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</si>
  <si>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</si>
  <si>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</si>
  <si>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</si>
  <si>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</si>
  <si>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</si>
  <si>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</si>
  <si>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</si>
  <si>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</si>
  <si>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</si>
  <si>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</si>
  <si>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</si>
  <si>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</si>
  <si>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</si>
  <si>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</si>
  <si>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</si>
  <si>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</si>
  <si>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</si>
  <si>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</si>
  <si>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</si>
  <si>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</si>
  <si>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</si>
  <si>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</si>
  <si>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</si>
  <si>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</si>
  <si>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</si>
  <si>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</si>
  <si>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</si>
  <si>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</si>
  <si>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</si>
  <si>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</si>
  <si>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</si>
  <si>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</si>
  <si>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</si>
  <si>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</si>
  <si>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</si>
  <si>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</si>
  <si>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</si>
  <si>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</si>
  <si>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</si>
  <si>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</si>
  <si>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</si>
  <si>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</si>
  <si>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</si>
  <si>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</si>
  <si>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</si>
  <si>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</si>
  <si>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</si>
  <si>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</si>
  <si>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</si>
  <si>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</si>
  <si>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</si>
  <si>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</si>
  <si>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</si>
  <si>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</si>
  <si>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</si>
  <si>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</si>
  <si>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</si>
  <si>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</si>
  <si>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</si>
  <si>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</si>
  <si>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</si>
  <si>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</si>
  <si>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</si>
  <si>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</si>
  <si>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</si>
  <si>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</si>
  <si>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</si>
  <si>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</si>
  <si>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</si>
  <si>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</si>
  <si>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</si>
  <si>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</si>
  <si>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</si>
  <si>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</si>
  <si>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</si>
  <si>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</si>
  <si>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</si>
  <si>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</si>
  <si>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</si>
  <si>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</si>
  <si>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</si>
  <si>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</si>
  <si>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</si>
  <si>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</si>
  <si>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</si>
  <si>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</si>
  <si>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</si>
  <si>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</si>
  <si>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</si>
  <si>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</si>
  <si>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</si>
  <si>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</si>
  <si>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</si>
  <si>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</si>
  <si>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</si>
  <si>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</si>
  <si>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</si>
  <si>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</si>
  <si>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</si>
  <si>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</si>
  <si>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</si>
  <si>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</si>
  <si>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</si>
  <si>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</si>
  <si>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</si>
  <si>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</si>
  <si>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</si>
  <si>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</si>
  <si>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</si>
  <si>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</si>
  <si>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</si>
  <si>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</si>
  <si>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</si>
  <si>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</si>
  <si>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</si>
  <si>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</si>
  <si>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</si>
  <si>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</si>
  <si>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</si>
  <si>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</si>
  <si>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</si>
  <si>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</si>
  <si>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</si>
  <si>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</si>
  <si>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</si>
  <si>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</si>
  <si>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</si>
  <si>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</si>
  <si>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</si>
  <si>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</si>
  <si>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</si>
  <si>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</si>
  <si>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</si>
  <si>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</si>
  <si>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</si>
  <si>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</si>
  <si>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</si>
  <si>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</si>
  <si>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</si>
  <si>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</si>
  <si>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</si>
  <si>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</si>
  <si>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</si>
  <si>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</si>
  <si>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</si>
  <si>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</si>
  <si>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</si>
  <si>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</si>
  <si>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</si>
  <si>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</si>
  <si>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</si>
  <si>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</si>
  <si>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</si>
  <si>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</si>
  <si>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</si>
  <si>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</si>
  <si>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</si>
  <si>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</si>
  <si>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</si>
  <si>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</si>
  <si>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</si>
  <si>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</si>
  <si>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</si>
  <si>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</si>
  <si>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</si>
  <si>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</si>
  <si>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</si>
  <si>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</si>
  <si>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</si>
  <si>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</si>
  <si>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</si>
  <si>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</si>
  <si>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</si>
  <si>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</si>
  <si>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</si>
  <si>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</si>
  <si>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</si>
  <si>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</si>
  <si>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</si>
  <si>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</si>
  <si>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</si>
  <si>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</si>
  <si>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</si>
  <si>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</si>
  <si>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</si>
  <si>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</si>
  <si>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</si>
  <si>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</si>
  <si>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</si>
  <si>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</si>
  <si>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</si>
  <si>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</si>
  <si>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</si>
  <si>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</si>
  <si>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</si>
  <si>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</si>
  <si>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</si>
  <si>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</si>
  <si>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</si>
  <si>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</si>
  <si>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</si>
  <si>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</si>
  <si>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</si>
  <si>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</si>
  <si>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</si>
  <si>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</si>
  <si>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</si>
  <si>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</si>
  <si>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</si>
  <si>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</si>
  <si>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</si>
  <si>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</si>
  <si>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</si>
  <si>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</si>
  <si>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</si>
  <si>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</si>
  <si>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</si>
  <si>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</si>
  <si>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</si>
  <si>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</si>
  <si>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</si>
  <si>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</si>
  <si>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</si>
  <si>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</si>
  <si>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</si>
  <si>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</si>
  <si>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</si>
  <si>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</si>
  <si>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</si>
  <si>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</si>
  <si>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</si>
  <si>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</si>
  <si>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</si>
  <si>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</si>
  <si>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</si>
  <si>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</si>
  <si>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</si>
  <si>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</si>
  <si>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</si>
  <si>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</si>
  <si>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</si>
  <si>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</si>
  <si>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</si>
  <si>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</si>
  <si>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</si>
  <si>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</si>
  <si>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</si>
  <si>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</si>
  <si>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</si>
  <si>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</si>
  <si>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</si>
  <si>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</si>
  <si>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</si>
  <si>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</si>
  <si>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</si>
  <si>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</si>
  <si>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</si>
  <si>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</si>
  <si>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</si>
  <si>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</si>
  <si>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</si>
  <si>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</si>
  <si>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</si>
  <si>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</si>
  <si>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</si>
  <si>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</si>
  <si>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</si>
  <si>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</si>
  <si>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</si>
  <si>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</si>
  <si>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</si>
  <si>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</si>
  <si>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</si>
  <si>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</si>
  <si>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</si>
  <si>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</si>
  <si>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</si>
  <si>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</si>
  <si>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</si>
  <si>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</si>
  <si>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</si>
  <si>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</si>
  <si>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</si>
  <si>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</si>
  <si>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</si>
  <si>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</si>
  <si>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</si>
  <si>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</si>
  <si>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</si>
  <si>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</si>
  <si>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</si>
  <si>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</si>
  <si>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</si>
  <si>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</si>
  <si>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</si>
  <si>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</si>
  <si>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</si>
  <si>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</si>
  <si>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</si>
  <si>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</si>
  <si>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</si>
  <si>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</si>
  <si>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</si>
  <si>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</si>
  <si>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</si>
  <si>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</si>
  <si>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</si>
  <si>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</si>
  <si>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</si>
  <si>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</si>
  <si>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</si>
  <si>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</si>
  <si>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</si>
  <si>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</si>
  <si>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</si>
  <si>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</si>
  <si>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</si>
  <si>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</si>
  <si>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</si>
  <si>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</si>
  <si>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</si>
  <si>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</si>
  <si>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</si>
  <si>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</si>
  <si>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</si>
  <si>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</si>
  <si>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</si>
  <si>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</si>
  <si>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</si>
  <si>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</si>
  <si>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</si>
  <si>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</si>
  <si>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</si>
  <si>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</si>
  <si>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</si>
  <si>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</si>
  <si>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</si>
  <si>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</si>
  <si>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</si>
  <si>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</si>
  <si>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</si>
  <si>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</si>
  <si>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</si>
  <si>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</si>
  <si>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</si>
  <si>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</si>
  <si>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</si>
  <si>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</si>
  <si>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</si>
  <si>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</si>
  <si>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</si>
  <si>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</si>
  <si>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</si>
  <si>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</si>
  <si>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</si>
  <si>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</si>
  <si>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</si>
  <si>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</si>
  <si>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</si>
  <si>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</si>
  <si>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</si>
  <si>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</si>
  <si>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</si>
  <si>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</si>
  <si>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</si>
  <si>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</si>
  <si>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</si>
  <si>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</si>
  <si>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</si>
  <si>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</si>
  <si>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</si>
  <si>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</si>
  <si>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</si>
  <si>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</si>
  <si>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</si>
  <si>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</si>
  <si>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</si>
  <si>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</si>
  <si>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</si>
  <si>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</si>
  <si>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</si>
  <si>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</si>
  <si>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</si>
  <si>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</si>
  <si>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</si>
  <si>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</si>
  <si>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</si>
  <si>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</si>
  <si>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</si>
  <si>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</si>
  <si>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</si>
  <si>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</si>
  <si>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</si>
  <si>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</si>
  <si>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</si>
  <si>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</si>
  <si>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</si>
  <si>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</si>
  <si>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</si>
  <si>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</si>
  <si>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</si>
  <si>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</si>
  <si>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</si>
  <si>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</si>
  <si>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</si>
  <si>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</si>
  <si>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</si>
  <si>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</si>
  <si>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</si>
  <si>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</si>
  <si>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</si>
  <si>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</si>
  <si>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</si>
  <si>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</si>
  <si>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</si>
  <si>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</si>
  <si>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</si>
  <si>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</si>
  <si>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</si>
  <si>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</si>
  <si>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</si>
  <si>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</si>
  <si>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</si>
  <si>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</si>
  <si>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</si>
  <si>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</si>
  <si>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</si>
  <si>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</si>
  <si>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</si>
  <si>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</si>
  <si>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</si>
  <si>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</si>
  <si>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</si>
  <si>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</si>
  <si>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</si>
  <si>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</si>
  <si>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</si>
  <si>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</si>
  <si>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</si>
  <si>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</si>
  <si>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</si>
  <si>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</si>
  <si>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</si>
  <si>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</si>
  <si>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</si>
  <si>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</si>
  <si>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</si>
  <si>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</si>
  <si>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</si>
  <si>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</si>
  <si>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</si>
  <si>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</si>
  <si>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</si>
  <si>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</si>
  <si>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</si>
  <si>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</si>
  <si>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</si>
  <si>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</si>
  <si>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</si>
  <si>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</si>
  <si>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</si>
  <si>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</si>
  <si>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</si>
  <si>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</si>
  <si>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</si>
  <si>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</si>
  <si>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</si>
  <si>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</si>
  <si>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</si>
  <si>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</si>
  <si>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</si>
  <si>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</si>
  <si>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</si>
  <si>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</si>
  <si>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</si>
  <si>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</si>
  <si>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</si>
  <si>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</si>
  <si>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</si>
  <si>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</si>
  <si>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</si>
  <si>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</si>
  <si>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</si>
  <si>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</si>
  <si>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</si>
  <si>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</si>
  <si>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</si>
  <si>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</si>
  <si>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</si>
  <si>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</si>
  <si>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</si>
  <si>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</si>
  <si>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</si>
  <si>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</si>
  <si>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</si>
  <si>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</si>
  <si>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</si>
  <si>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</si>
  <si>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</si>
  <si>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</si>
  <si>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</si>
  <si>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</si>
  <si>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</si>
  <si>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</si>
  <si>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</si>
  <si>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</si>
  <si>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</si>
  <si>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</si>
  <si>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</si>
  <si>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</si>
  <si>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</si>
  <si>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</si>
  <si>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</si>
  <si>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</si>
  <si>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</si>
  <si>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</si>
  <si>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</si>
  <si>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</si>
  <si>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</si>
  <si>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</si>
  <si>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</si>
  <si>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</si>
  <si>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</si>
  <si>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</si>
  <si>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</si>
  <si>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</si>
  <si>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</si>
  <si>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</si>
  <si>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</si>
  <si>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</si>
  <si>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</si>
  <si>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</si>
  <si>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</si>
  <si>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</si>
  <si>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</si>
  <si>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</si>
  <si>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</si>
  <si>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</si>
  <si>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</si>
  <si>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</si>
  <si>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</si>
  <si>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</si>
  <si>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</si>
  <si>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</si>
  <si>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</si>
  <si>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</si>
  <si>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</si>
  <si>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</si>
  <si>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</si>
  <si>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</si>
  <si>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</si>
  <si>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</si>
  <si>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</si>
  <si>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</si>
  <si>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</si>
  <si>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</si>
  <si>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</si>
  <si>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</si>
  <si>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</si>
  <si>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</si>
  <si>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</si>
  <si>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</si>
  <si>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</si>
  <si>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</si>
  <si>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</si>
  <si>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</si>
  <si>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</si>
  <si>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</si>
  <si>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</si>
  <si>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</si>
  <si>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</si>
  <si>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</si>
  <si>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</si>
  <si>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</si>
  <si>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</si>
  <si>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</si>
  <si>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</si>
  <si>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</si>
  <si>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</si>
  <si>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</si>
  <si>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</si>
  <si>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</si>
  <si>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</si>
  <si>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</si>
  <si>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</si>
  <si>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</si>
  <si>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</si>
  <si>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</si>
  <si>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</si>
  <si>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</si>
  <si>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</si>
  <si>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</si>
  <si>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</si>
  <si>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</si>
  <si>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</si>
  <si>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</si>
  <si>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</si>
  <si>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</si>
  <si>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</si>
  <si>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</si>
  <si>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</si>
  <si>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</si>
  <si>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</si>
  <si>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</si>
  <si>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</si>
  <si>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</si>
  <si>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</si>
  <si>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</si>
  <si>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</si>
  <si>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</si>
  <si>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</si>
  <si>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</si>
  <si>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</si>
  <si>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</si>
  <si>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</si>
  <si>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</si>
  <si>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</si>
  <si>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</si>
  <si>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</si>
  <si>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</si>
  <si>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</si>
  <si>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</si>
  <si>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</si>
  <si>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</si>
  <si>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</si>
  <si>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</si>
  <si>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</si>
  <si>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</si>
  <si>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</si>
  <si>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</si>
  <si>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</si>
  <si>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</si>
  <si>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</si>
  <si>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</si>
  <si>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</si>
  <si>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</si>
  <si>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</si>
  <si>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</si>
  <si>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</si>
  <si>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</si>
  <si>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</si>
  <si>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</si>
  <si>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</si>
  <si>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</si>
  <si>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</si>
  <si>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</si>
  <si>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</si>
  <si>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</si>
  <si>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</si>
  <si>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</si>
  <si>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</si>
  <si>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</si>
  <si>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</si>
  <si>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</si>
  <si>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</si>
  <si>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</si>
  <si>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</si>
  <si>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</si>
  <si>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</si>
  <si>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</si>
  <si>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</si>
  <si>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</si>
  <si>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</si>
  <si>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</si>
  <si>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</si>
  <si>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</si>
  <si>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</si>
  <si>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</si>
  <si>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</si>
  <si>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</si>
  <si>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</si>
  <si>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</si>
  <si>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</si>
  <si>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</si>
  <si>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</si>
  <si>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</si>
  <si>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</si>
  <si>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</si>
  <si>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</si>
  <si>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</si>
  <si>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</si>
  <si>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</si>
  <si>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</si>
  <si>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</si>
  <si>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</si>
  <si>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</si>
  <si>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</si>
  <si>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</si>
  <si>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</si>
  <si>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</si>
  <si>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</si>
  <si>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</si>
  <si>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</si>
  <si>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</si>
  <si>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</si>
  <si>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</si>
  <si>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</si>
  <si>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</si>
  <si>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</si>
  <si>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</si>
  <si>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</si>
  <si>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</si>
  <si>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</si>
  <si>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</si>
  <si>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</si>
  <si>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</si>
  <si>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</si>
  <si>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</si>
  <si>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</si>
  <si>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</si>
  <si>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</si>
  <si>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</si>
  <si>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</si>
  <si>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</si>
  <si>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</si>
  <si>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</si>
  <si>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</si>
  <si>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</si>
  <si>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</si>
  <si>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</si>
  <si>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</si>
  <si>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</si>
  <si>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</si>
  <si>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</si>
  <si>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</si>
  <si>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</si>
  <si>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</si>
  <si>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</si>
  <si>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</si>
  <si>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</si>
  <si>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</si>
  <si>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</si>
  <si>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</si>
  <si>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</si>
  <si>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</si>
  <si>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</si>
  <si>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</si>
  <si>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</si>
  <si>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</si>
  <si>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</si>
  <si>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</si>
  <si>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</si>
  <si>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</si>
  <si>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</si>
  <si>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</si>
  <si>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</si>
  <si>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</si>
  <si>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</si>
  <si>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</si>
  <si>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</si>
  <si>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</si>
  <si>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</si>
  <si>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</si>
  <si>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</si>
  <si>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</si>
  <si>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</si>
  <si>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</si>
  <si>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</si>
  <si>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</si>
  <si>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</si>
  <si>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</si>
  <si>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</si>
  <si>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</si>
  <si>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</si>
  <si>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</si>
  <si>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</si>
  <si>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</si>
  <si>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</si>
  <si>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</si>
  <si>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</si>
  <si>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</si>
  <si>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</si>
  <si>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</si>
  <si>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</si>
  <si>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</si>
  <si>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</si>
  <si>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</si>
  <si>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</si>
  <si>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</si>
  <si>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</si>
  <si>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</si>
  <si>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</si>
  <si>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</si>
  <si>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</si>
  <si>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</si>
  <si>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</si>
  <si>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</si>
  <si>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</si>
  <si>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</si>
  <si>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</si>
  <si>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</si>
  <si>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</si>
  <si>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</si>
  <si>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</si>
  <si>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</si>
  <si>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</si>
  <si>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</si>
  <si>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</si>
  <si>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</si>
  <si>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</si>
  <si>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</si>
  <si>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</si>
  <si>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</si>
  <si>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</si>
  <si>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</si>
  <si>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</si>
  <si>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</si>
  <si>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</si>
  <si>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</si>
  <si>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</si>
  <si>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</si>
  <si>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</si>
  <si>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</si>
  <si>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</si>
  <si>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</si>
  <si>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</si>
  <si>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</si>
  <si>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</si>
  <si>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</si>
  <si>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</si>
  <si>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</si>
  <si>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</si>
  <si>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</si>
  <si>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</si>
  <si>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</si>
  <si>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</si>
  <si>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</si>
  <si>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</si>
  <si>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</si>
  <si>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</si>
  <si>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</si>
  <si>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</si>
  <si>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</si>
  <si>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</si>
  <si>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</si>
  <si>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</si>
  <si>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</si>
  <si>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</si>
  <si>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</si>
  <si>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</si>
  <si>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</si>
  <si>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</si>
  <si>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</si>
  <si>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</si>
  <si>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</si>
  <si>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</si>
  <si>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</si>
  <si>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</si>
  <si>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</si>
  <si>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</si>
  <si>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</si>
  <si>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</si>
  <si>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</si>
  <si>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</si>
  <si>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</si>
  <si>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</si>
  <si>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</si>
  <si>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</si>
  <si>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</si>
  <si>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</si>
  <si>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</si>
  <si>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</si>
  <si>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</si>
  <si>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</si>
  <si>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</si>
  <si>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</si>
  <si>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</si>
  <si>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</si>
  <si>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</si>
  <si>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</si>
  <si>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</si>
  <si>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</si>
  <si>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</si>
  <si>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</si>
  <si>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</si>
  <si>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</si>
  <si>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</si>
  <si>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</si>
  <si>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</si>
  <si>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</si>
  <si>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</si>
  <si>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</si>
  <si>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</si>
  <si>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</si>
  <si>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</si>
  <si>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</si>
  <si>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</si>
  <si>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</si>
  <si>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</si>
  <si>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</si>
  <si>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</si>
  <si>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</si>
  <si>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</si>
  <si>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</si>
  <si>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</si>
  <si>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</si>
  <si>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</si>
  <si>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</si>
  <si>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</si>
  <si>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</si>
  <si>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</si>
  <si>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</si>
  <si>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</si>
  <si>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</si>
  <si>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</si>
  <si>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</si>
  <si>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</si>
  <si>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</si>
  <si>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</si>
  <si>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</si>
  <si>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</si>
  <si>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</si>
  <si>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</si>
  <si>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</si>
  <si>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</si>
  <si>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</si>
  <si>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</si>
  <si>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</si>
  <si>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</si>
  <si>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</si>
  <si>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</si>
  <si>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</si>
  <si>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</si>
  <si>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</si>
  <si>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</si>
  <si>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</si>
  <si>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</si>
  <si>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</si>
  <si>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</si>
  <si>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</si>
  <si>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</si>
  <si>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</si>
  <si>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</si>
  <si>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</si>
  <si>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</si>
  <si>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</si>
  <si>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</si>
  <si>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</si>
  <si>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</si>
  <si>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</si>
  <si>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</si>
  <si>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</si>
  <si>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</si>
  <si>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</si>
  <si>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</si>
  <si>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</si>
  <si>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</si>
  <si>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</si>
  <si>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</si>
  <si>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</si>
  <si>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</si>
  <si>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</si>
  <si>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</si>
  <si>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</si>
  <si>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</si>
  <si>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</si>
  <si>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</si>
  <si>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</si>
  <si>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</si>
  <si>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</si>
  <si>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</si>
  <si>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</si>
  <si>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</si>
  <si>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</si>
  <si>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</si>
  <si>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</si>
  <si>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</si>
  <si>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</si>
  <si>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</si>
  <si>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</si>
  <si>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</si>
  <si>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</si>
  <si>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</si>
  <si>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</si>
  <si>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</si>
  <si>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</si>
  <si>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</si>
  <si>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</si>
  <si>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</si>
  <si>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</si>
  <si>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</si>
  <si>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</si>
  <si>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</si>
  <si>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</si>
  <si>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</si>
  <si>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</si>
  <si>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</si>
  <si>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</si>
  <si>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</si>
  <si>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</si>
  <si>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</si>
  <si>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</si>
  <si>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</si>
  <si>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</si>
  <si>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</si>
  <si>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</si>
  <si>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</si>
  <si>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</si>
  <si>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</si>
  <si>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</si>
  <si>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</si>
  <si>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</si>
  <si>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</si>
  <si>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</si>
  <si>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</si>
  <si>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</si>
  <si>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</si>
  <si>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</si>
  <si>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</si>
  <si>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</si>
  <si>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</si>
  <si>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</si>
  <si>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</si>
  <si>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</si>
  <si>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</si>
  <si>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</si>
  <si>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</si>
  <si>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</si>
  <si>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</si>
  <si>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</si>
  <si>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</si>
  <si>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</si>
  <si>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</si>
  <si>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</si>
  <si>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</si>
  <si>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</si>
  <si>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</si>
  <si>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</si>
  <si>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</si>
  <si>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</si>
  <si>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</si>
  <si>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</si>
  <si>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</si>
  <si>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</si>
  <si>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</si>
  <si>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</si>
  <si>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</si>
  <si>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</si>
  <si>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</si>
  <si>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</si>
  <si>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</si>
  <si>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</si>
  <si>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</si>
  <si>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</si>
  <si>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</si>
  <si>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</si>
  <si>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</si>
  <si>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</si>
  <si>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</si>
  <si>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</si>
  <si>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</si>
  <si>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</si>
  <si>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</si>
  <si>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</si>
  <si>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</si>
  <si>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</si>
  <si>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</si>
  <si>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</si>
  <si>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</si>
  <si>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</si>
  <si>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</si>
  <si>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</si>
  <si>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</si>
  <si>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</si>
  <si>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</si>
  <si>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</si>
  <si>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</si>
  <si>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</si>
  <si>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</si>
  <si>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</si>
  <si>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</si>
  <si>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</si>
  <si>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</si>
  <si>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</si>
  <si>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</si>
  <si>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</si>
  <si>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</si>
  <si>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</si>
  <si>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</si>
  <si>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</si>
  <si>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</si>
  <si>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</si>
  <si>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</si>
  <si>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</si>
  <si>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</si>
  <si>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</si>
  <si>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</si>
  <si>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</si>
  <si>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</si>
  <si>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</si>
  <si>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</si>
  <si>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</si>
  <si>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</si>
  <si>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</si>
  <si>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</si>
  <si>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</si>
  <si>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</si>
  <si>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</si>
  <si>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</si>
  <si>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</si>
  <si>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</si>
  <si>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</si>
  <si>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</si>
  <si>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</si>
  <si>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</si>
  <si>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</si>
  <si>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</si>
  <si>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</si>
  <si>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</si>
  <si>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</si>
  <si>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</si>
  <si>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</si>
  <si>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</si>
  <si>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</si>
  <si>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</si>
  <si>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</si>
  <si>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</si>
  <si>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</si>
  <si>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</si>
  <si>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</si>
  <si>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</si>
  <si>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</si>
  <si>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</si>
  <si>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</si>
  <si>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</si>
  <si>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</si>
  <si>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</si>
  <si>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</si>
  <si>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</si>
  <si>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</si>
  <si>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</si>
  <si>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</si>
  <si>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</si>
  <si>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</si>
  <si>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</si>
  <si>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</si>
  <si>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</si>
  <si>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</si>
  <si>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</si>
  <si>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</si>
  <si>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</si>
  <si>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</si>
  <si>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</si>
  <si>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</si>
  <si>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</si>
  <si>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</si>
  <si>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</si>
  <si>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</si>
  <si>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</si>
  <si>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</si>
  <si>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</si>
  <si>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</si>
  <si>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</si>
  <si>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</si>
  <si>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</si>
  <si>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</si>
  <si>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</si>
  <si>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</si>
  <si>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</si>
  <si>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</si>
  <si>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</si>
  <si>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</si>
  <si>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</si>
  <si>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</si>
  <si>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</si>
  <si>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</si>
  <si>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</si>
  <si>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</si>
  <si>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</si>
  <si>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</si>
  <si>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</si>
  <si>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</si>
  <si>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</si>
  <si>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</si>
  <si>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</si>
  <si>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</si>
  <si>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</si>
  <si>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</si>
  <si>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</si>
  <si>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</si>
  <si>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</si>
  <si>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</si>
  <si>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</si>
  <si>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</si>
  <si>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</si>
  <si>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</si>
  <si>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</si>
  <si>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</si>
  <si>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</si>
  <si>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</si>
  <si>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</si>
  <si>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</si>
  <si>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</si>
  <si>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</si>
  <si>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</si>
  <si>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</si>
  <si>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</si>
  <si>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</si>
  <si>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</si>
  <si>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</si>
  <si>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</si>
  <si>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</si>
  <si>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</si>
  <si>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</si>
  <si>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</si>
  <si>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</si>
  <si>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</si>
  <si>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</si>
  <si>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</si>
  <si>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</si>
  <si>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</si>
  <si>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</si>
  <si>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</si>
  <si>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</si>
  <si>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</si>
  <si>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</si>
  <si>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</si>
  <si>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</si>
  <si>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</si>
  <si>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</si>
  <si>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</si>
  <si>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</si>
  <si>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</si>
  <si>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</si>
  <si>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</si>
  <si>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</si>
  <si>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</si>
  <si>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</si>
  <si>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</si>
  <si>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</si>
  <si>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</si>
  <si>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</si>
  <si>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</si>
  <si>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</si>
  <si>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</si>
  <si>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</si>
  <si>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</si>
  <si>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</si>
  <si>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</si>
  <si>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</si>
  <si>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</si>
  <si>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</si>
  <si>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</si>
  <si>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</si>
  <si>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</si>
  <si>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</si>
  <si>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</si>
  <si>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</si>
  <si>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</si>
  <si>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</si>
  <si>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</si>
  <si>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</si>
  <si>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</si>
  <si>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</si>
  <si>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</si>
  <si>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</si>
  <si>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</si>
  <si>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</si>
  <si>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</si>
  <si>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</si>
  <si>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</si>
  <si>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</si>
  <si>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</si>
  <si>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</si>
  <si>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</si>
  <si>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</si>
  <si>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</si>
  <si>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</si>
  <si>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</si>
  <si>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</si>
  <si>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</si>
  <si>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</si>
  <si>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</si>
  <si>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</si>
  <si>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</si>
  <si>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</si>
  <si>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</si>
  <si>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</si>
  <si>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</si>
  <si>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</si>
  <si>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</si>
  <si>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</si>
  <si>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</si>
  <si>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</si>
  <si>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</si>
  <si>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</si>
  <si>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</si>
  <si>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</si>
  <si>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</si>
  <si>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</si>
  <si>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</si>
  <si>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</si>
  <si>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</si>
  <si>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</si>
  <si>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</si>
  <si>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</si>
  <si>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</si>
  <si>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</si>
  <si>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</si>
  <si>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</si>
  <si>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</si>
  <si>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</si>
  <si>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</si>
  <si>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</si>
  <si>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</si>
  <si>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</si>
  <si>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</si>
  <si>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</si>
  <si>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</si>
  <si>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</si>
  <si>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</si>
  <si>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</si>
  <si>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</si>
  <si>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</si>
  <si>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</si>
  <si>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</si>
  <si>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</si>
  <si>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</si>
  <si>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</si>
  <si>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</si>
  <si>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</si>
  <si>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</si>
  <si>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</si>
  <si>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</si>
  <si>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</si>
  <si>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</si>
  <si>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</si>
  <si>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</si>
  <si>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</si>
  <si>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</si>
  <si>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</si>
  <si>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</si>
  <si>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</si>
  <si>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</si>
  <si>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</si>
  <si>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</si>
  <si>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</si>
  <si>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</si>
  <si>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</si>
  <si>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</si>
  <si>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</si>
  <si>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</si>
  <si>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</si>
  <si>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</si>
  <si>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</si>
  <si>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</si>
  <si>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</si>
  <si>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</si>
  <si>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</si>
  <si>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</si>
  <si>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</si>
  <si>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</si>
  <si>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</si>
  <si>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</si>
  <si>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</si>
  <si>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</si>
  <si>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</si>
  <si>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</si>
  <si>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</si>
  <si>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</si>
  <si>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</si>
  <si>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</si>
  <si>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</si>
  <si>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</si>
  <si>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</si>
  <si>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</si>
  <si>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</si>
  <si>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</si>
  <si>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</si>
  <si>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</si>
  <si>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</si>
  <si>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</si>
  <si>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</si>
  <si>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</si>
  <si>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</si>
  <si>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</si>
  <si>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</si>
  <si>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</si>
  <si>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</si>
  <si>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</si>
  <si>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</si>
  <si>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</si>
  <si>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</si>
  <si>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</si>
  <si>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</si>
  <si>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</si>
  <si>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</si>
  <si>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</si>
  <si>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</si>
  <si>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</si>
  <si>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</si>
  <si>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</si>
  <si>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</si>
  <si>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</si>
  <si>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</si>
  <si>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</si>
  <si>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</si>
  <si>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</si>
  <si>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</si>
  <si>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</si>
  <si>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</si>
  <si>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</si>
  <si>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</si>
  <si>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</si>
  <si>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</si>
  <si>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</si>
  <si>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</si>
  <si>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</si>
  <si>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</si>
  <si>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</si>
  <si>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</si>
  <si>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</si>
  <si>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</si>
  <si>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</si>
  <si>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</si>
  <si>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</si>
  <si>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</si>
  <si>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</si>
  <si>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</si>
  <si>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</si>
  <si>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</si>
  <si>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</si>
  <si>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</si>
  <si>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</si>
  <si>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</si>
  <si>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</si>
  <si>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</si>
  <si>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</si>
  <si>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</si>
  <si>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</si>
  <si>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</si>
  <si>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</si>
  <si>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</si>
  <si>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</si>
  <si>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</si>
  <si>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</si>
  <si>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</si>
  <si>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</si>
  <si>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</si>
  <si>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</si>
  <si>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</si>
  <si>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</si>
  <si>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</si>
  <si>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</si>
  <si>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</si>
  <si>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</si>
  <si>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</si>
  <si>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</si>
  <si>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</si>
  <si>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</si>
  <si>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</si>
  <si>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</si>
  <si>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</si>
  <si>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</si>
  <si>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</si>
  <si>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</si>
  <si>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</si>
  <si>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</si>
  <si>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</si>
  <si>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</si>
  <si>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</si>
  <si>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</si>
  <si>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</si>
  <si>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</si>
  <si>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</si>
  <si>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</si>
  <si>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</si>
  <si>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</si>
  <si>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</si>
  <si>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</si>
  <si>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</si>
  <si>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</si>
  <si>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</si>
  <si>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</si>
  <si>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</si>
  <si>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</si>
  <si>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</si>
  <si>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</si>
  <si>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</si>
  <si>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</si>
  <si>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</si>
  <si>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</si>
  <si>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</si>
  <si>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</si>
  <si>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</si>
  <si>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</si>
  <si>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</si>
  <si>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</si>
  <si>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</si>
  <si>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</si>
  <si>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</si>
  <si>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</si>
  <si>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</si>
  <si>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</si>
  <si>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</si>
  <si>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</si>
  <si>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</si>
  <si>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</si>
  <si>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</si>
  <si>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</si>
  <si>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</si>
  <si>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</si>
  <si>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</si>
  <si>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</si>
  <si>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</si>
  <si>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</si>
  <si>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</si>
  <si>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</si>
  <si>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</si>
  <si>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</si>
  <si>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</si>
  <si>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</si>
  <si>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</si>
  <si>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</si>
  <si>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</si>
  <si>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</si>
  <si>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</si>
  <si>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</si>
  <si>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</si>
  <si>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</si>
  <si>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</si>
  <si>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</si>
  <si>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</si>
  <si>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</si>
  <si>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</si>
  <si>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</si>
  <si>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</si>
  <si>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</si>
  <si>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</si>
  <si>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</si>
  <si>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</si>
  <si>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</si>
  <si>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</si>
  <si>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</si>
  <si>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</si>
  <si>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</si>
  <si>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</si>
  <si>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</si>
  <si>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</si>
  <si>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</si>
  <si>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</si>
  <si>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</si>
  <si>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</si>
  <si>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</si>
  <si>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</si>
  <si>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</si>
  <si>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</si>
  <si>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</si>
  <si>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</si>
  <si>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</si>
  <si>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</si>
  <si>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</si>
  <si>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</si>
  <si>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</si>
  <si>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</si>
  <si>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</si>
  <si>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</si>
  <si>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</si>
  <si>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</si>
  <si>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</si>
  <si>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</si>
  <si>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</si>
  <si>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</si>
  <si>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</si>
  <si>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</si>
  <si>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</si>
  <si>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</si>
  <si>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</si>
  <si>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</si>
  <si>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</si>
  <si>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</si>
  <si>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</si>
  <si>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</si>
  <si>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</si>
  <si>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</si>
  <si>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</si>
  <si>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</si>
  <si>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</si>
  <si>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</si>
  <si>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</si>
  <si>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</si>
  <si>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</si>
  <si>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</si>
  <si>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</si>
  <si>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</si>
  <si>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</si>
  <si>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</si>
  <si>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</si>
  <si>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</si>
  <si>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</si>
  <si>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</si>
  <si>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</si>
  <si>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</si>
  <si>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</si>
  <si>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</si>
  <si>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</si>
  <si>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</si>
  <si>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</si>
  <si>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</si>
  <si>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</si>
  <si>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</si>
  <si>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</si>
  <si>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</si>
  <si>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</si>
  <si>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</si>
  <si>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</si>
  <si>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</si>
  <si>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</si>
  <si>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</si>
  <si>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</si>
  <si>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</si>
  <si>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</si>
  <si>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</si>
  <si>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</si>
  <si>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</si>
  <si>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</si>
  <si>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</si>
  <si>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</si>
  <si>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</si>
  <si>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</si>
  <si>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</si>
  <si>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</si>
  <si>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</si>
  <si>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</si>
  <si>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</si>
  <si>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</si>
  <si>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</si>
  <si>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</si>
  <si>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</si>
  <si>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</si>
  <si>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</si>
  <si>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</si>
  <si>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</si>
  <si>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</si>
  <si>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</si>
  <si>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</si>
  <si>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</si>
  <si>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</si>
  <si>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</si>
  <si>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</si>
  <si>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</si>
  <si>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</si>
  <si>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</si>
  <si>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</si>
  <si>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</si>
  <si>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</si>
  <si>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</si>
  <si>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</si>
  <si>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</si>
  <si>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</si>
  <si>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</si>
  <si>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</si>
  <si>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</si>
  <si>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</si>
  <si>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</si>
  <si>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</si>
  <si>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</si>
  <si>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</si>
  <si>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</si>
  <si>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</si>
  <si>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</si>
  <si>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</si>
  <si>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</si>
  <si>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</si>
  <si>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</si>
  <si>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</si>
  <si>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</si>
  <si>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</si>
  <si>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</si>
  <si>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</si>
  <si>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</si>
  <si>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</si>
  <si>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</si>
  <si>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</si>
  <si>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</si>
  <si>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</si>
  <si>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</si>
  <si>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</si>
  <si>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</si>
  <si>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</si>
  <si>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</si>
  <si>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</si>
  <si>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</si>
  <si>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</si>
  <si>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</si>
  <si>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</si>
  <si>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</si>
  <si>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</si>
  <si>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</si>
  <si>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</si>
  <si>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</si>
  <si>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</si>
  <si>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</si>
  <si>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</si>
  <si>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</si>
  <si>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</si>
  <si>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</si>
  <si>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</si>
  <si>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</si>
  <si>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</si>
  <si>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</si>
  <si>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</si>
  <si>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</si>
  <si>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</si>
  <si>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</si>
  <si>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</si>
  <si>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</si>
  <si>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</si>
  <si>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</si>
  <si>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</si>
  <si>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</si>
  <si>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</si>
  <si>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</si>
  <si>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</si>
  <si>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</si>
  <si>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</si>
  <si>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</si>
  <si>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</si>
  <si>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</si>
  <si>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</si>
  <si>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</si>
  <si>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</si>
  <si>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</si>
  <si>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</si>
  <si>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</si>
  <si>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</si>
  <si>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</si>
  <si>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</si>
  <si>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</si>
  <si>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</si>
  <si>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</si>
  <si>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</si>
  <si>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</si>
  <si>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</si>
  <si>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</si>
  <si>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</si>
  <si>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</si>
  <si>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</si>
  <si>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</si>
  <si>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</si>
  <si>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</si>
  <si>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</si>
  <si>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</si>
  <si>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</si>
  <si>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</si>
  <si>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</si>
  <si>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</si>
  <si>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</si>
  <si>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</si>
  <si>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</si>
  <si>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</si>
  <si>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</si>
  <si>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</si>
  <si>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</si>
  <si>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</si>
  <si>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</si>
  <si>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</si>
  <si>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</si>
  <si>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</si>
  <si>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</si>
  <si>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</si>
  <si>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</si>
  <si>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</si>
  <si>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</si>
  <si>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</si>
  <si>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</si>
  <si>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</si>
  <si>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</si>
  <si>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</si>
  <si>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</si>
  <si>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</si>
  <si>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</si>
  <si>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</si>
  <si>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</si>
  <si>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</si>
  <si>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</si>
  <si>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</si>
  <si>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</si>
  <si>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</si>
  <si>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</si>
  <si>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</si>
  <si>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</si>
  <si>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</si>
  <si>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</si>
  <si>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</si>
  <si>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</si>
  <si>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</si>
  <si>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</si>
  <si>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</si>
  <si>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</si>
  <si>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</si>
  <si>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</si>
  <si>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</si>
  <si>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</si>
  <si>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</si>
  <si>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</si>
  <si>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</si>
  <si>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</si>
  <si>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</si>
  <si>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</si>
  <si>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</si>
  <si>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</si>
  <si>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</si>
  <si>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</si>
  <si>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</si>
  <si>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</si>
  <si>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</si>
  <si>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</si>
  <si>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</si>
  <si>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</si>
  <si>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</si>
  <si>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</si>
  <si>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</si>
  <si>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</si>
  <si>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</si>
  <si>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</si>
  <si>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</si>
  <si>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</si>
  <si>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</si>
  <si>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</si>
  <si>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</si>
  <si>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</si>
  <si>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</si>
  <si>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</si>
  <si>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</si>
  <si>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</si>
  <si>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</si>
  <si>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</si>
  <si>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</si>
  <si>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</si>
  <si>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</si>
  <si>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</si>
  <si>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</si>
  <si>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</si>
  <si>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</si>
  <si>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</si>
  <si>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</si>
  <si>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</si>
  <si>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</si>
  <si>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</si>
  <si>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</si>
  <si>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</si>
  <si>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</si>
  <si>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</si>
  <si>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</si>
  <si>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</si>
  <si>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</si>
  <si>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</si>
  <si>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</si>
  <si>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</si>
  <si>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</si>
  <si>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</si>
  <si>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</si>
  <si>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</si>
  <si>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</si>
  <si>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</si>
  <si>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</si>
  <si>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</si>
  <si>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</si>
  <si>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</si>
  <si>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</si>
  <si>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</si>
  <si>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</si>
  <si>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</si>
  <si>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</si>
  <si>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</si>
  <si>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</si>
  <si>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</si>
  <si>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</si>
  <si>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</si>
  <si>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</si>
  <si>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</si>
  <si>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</si>
  <si>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</si>
  <si>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</si>
  <si>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</si>
  <si>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</si>
  <si>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</si>
  <si>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</si>
  <si>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</si>
  <si>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</si>
  <si>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</si>
  <si>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</si>
  <si>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</si>
  <si>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</si>
  <si>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</si>
  <si>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</si>
  <si>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</si>
  <si>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</si>
  <si>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</si>
  <si>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</si>
  <si>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</si>
  <si>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</si>
  <si>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</si>
  <si>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</si>
  <si>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</si>
  <si>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</si>
  <si>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</si>
  <si>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</si>
  <si>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</si>
  <si>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</si>
  <si>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</si>
  <si>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</si>
  <si>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</si>
  <si>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</si>
  <si>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</si>
  <si>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</si>
  <si>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</si>
  <si>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</si>
  <si>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</si>
  <si>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</si>
  <si>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</si>
  <si>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</si>
  <si>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</si>
  <si>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</si>
  <si>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</si>
  <si>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</si>
  <si>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</si>
  <si>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</si>
  <si>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</si>
  <si>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</si>
  <si>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</si>
  <si>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</si>
  <si>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</si>
  <si>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</si>
  <si>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</si>
  <si>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</si>
  <si>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</si>
  <si>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</si>
  <si>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</si>
  <si>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</si>
  <si>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</si>
  <si>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</si>
  <si>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</si>
  <si>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</si>
  <si>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</si>
  <si>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</si>
  <si>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</si>
  <si>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</si>
  <si>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</si>
  <si>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</si>
  <si>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</si>
  <si>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</si>
  <si>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</si>
  <si>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</si>
  <si>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</si>
  <si>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</si>
  <si>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</si>
  <si>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</si>
  <si>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</si>
  <si>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</si>
  <si>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</si>
  <si>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</si>
  <si>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</si>
  <si>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</si>
  <si>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</si>
  <si>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</si>
  <si>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</si>
  <si>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</si>
  <si>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</si>
  <si>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</si>
  <si>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</si>
  <si>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</si>
  <si>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</si>
  <si>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</si>
  <si>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</si>
  <si>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</si>
  <si>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</si>
  <si>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</si>
  <si>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</si>
  <si>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</si>
  <si>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</si>
  <si>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</si>
  <si>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</si>
  <si>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</si>
  <si>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</si>
  <si>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</si>
  <si>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</si>
  <si>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</si>
  <si>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</si>
  <si>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</si>
  <si>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</si>
  <si>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</si>
  <si>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</si>
  <si>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</si>
  <si>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</si>
  <si>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</si>
  <si>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</si>
  <si>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</si>
  <si>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</si>
  <si>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</si>
  <si>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</si>
  <si>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</si>
  <si>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</si>
  <si>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</si>
  <si>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</si>
  <si>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</si>
  <si>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</si>
  <si>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</si>
  <si>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</si>
  <si>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</si>
  <si>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</si>
  <si>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</si>
  <si>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</si>
  <si>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</si>
  <si>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</si>
  <si>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</si>
  <si>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</si>
  <si>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</si>
  <si>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</si>
  <si>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</si>
  <si>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</si>
  <si>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</si>
  <si>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</si>
  <si>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</si>
  <si>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</si>
  <si>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</si>
  <si>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</si>
  <si>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</si>
  <si>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</si>
  <si>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</si>
  <si>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</si>
  <si>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</si>
  <si>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</si>
  <si>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</si>
  <si>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</si>
  <si>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</si>
  <si>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</si>
  <si>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</si>
  <si>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</si>
  <si>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</si>
  <si>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</si>
  <si>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</si>
  <si>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</si>
  <si>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</si>
  <si>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</si>
  <si>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</si>
  <si>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</si>
  <si>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</si>
  <si>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</si>
  <si>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</si>
  <si>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</si>
  <si>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</si>
  <si>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</si>
  <si>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</si>
  <si>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</si>
  <si>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</si>
  <si>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</si>
  <si>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</si>
  <si>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</si>
  <si>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</si>
  <si>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</si>
  <si>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</si>
  <si>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</si>
  <si>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</si>
  <si>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</si>
  <si>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</si>
  <si>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</si>
  <si>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</si>
  <si>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</si>
  <si>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</si>
  <si>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</si>
  <si>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</si>
  <si>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</si>
  <si>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</si>
  <si>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</si>
  <si>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</si>
  <si>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</si>
  <si>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</si>
  <si>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</si>
  <si>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</si>
  <si>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</si>
  <si>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</si>
  <si>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</si>
  <si>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</si>
  <si>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</si>
  <si>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</si>
  <si>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</si>
  <si>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</si>
  <si>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</si>
  <si>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</si>
  <si>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</si>
  <si>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</si>
  <si>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</si>
  <si>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</si>
  <si>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</si>
  <si>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</si>
  <si>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</si>
  <si>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</si>
  <si>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</si>
  <si>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</si>
  <si>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</si>
  <si>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</si>
  <si>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</si>
  <si>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</si>
  <si>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</si>
  <si>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</si>
  <si>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</si>
  <si>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</si>
  <si>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</si>
  <si>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</si>
  <si>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</si>
  <si>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</si>
  <si>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</si>
  <si>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</si>
  <si>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</si>
  <si>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</si>
  <si>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</si>
  <si>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</si>
  <si>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</si>
  <si>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</si>
  <si>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</si>
  <si>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</si>
  <si>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</si>
  <si>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</si>
  <si>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</si>
  <si>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</si>
  <si>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</si>
  <si>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</si>
  <si>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</si>
  <si>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</si>
  <si>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</si>
  <si>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</si>
  <si>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</si>
  <si>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</si>
  <si>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</si>
  <si>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</si>
  <si>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</si>
  <si>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</si>
  <si>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</si>
  <si>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</si>
  <si>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</si>
  <si>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</si>
  <si>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</si>
  <si>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</si>
  <si>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</si>
  <si>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</si>
  <si>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</si>
  <si>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</si>
  <si>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</si>
  <si>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</si>
  <si>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</si>
  <si>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</si>
  <si>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</si>
  <si>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</si>
  <si>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</si>
  <si>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</si>
  <si>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</si>
  <si>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</si>
  <si>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</si>
  <si>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</si>
  <si>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</si>
  <si>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</si>
  <si>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</si>
  <si>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</si>
  <si>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</si>
  <si>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</si>
  <si>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</si>
  <si>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</si>
  <si>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</si>
  <si>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</si>
  <si>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</si>
  <si>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</si>
  <si>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</si>
  <si>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</si>
  <si>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</si>
  <si>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</si>
  <si>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</si>
  <si>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</si>
  <si>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</si>
  <si>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</si>
  <si>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</si>
  <si>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</si>
  <si>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</si>
  <si>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</si>
  <si>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</si>
  <si>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</si>
  <si>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</si>
  <si>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</si>
  <si>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</si>
  <si>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</si>
  <si>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</si>
  <si>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</si>
  <si>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</si>
  <si>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</si>
  <si>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</si>
  <si>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</si>
  <si>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</si>
  <si>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</si>
  <si>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</si>
  <si>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</si>
  <si>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</si>
  <si>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</si>
  <si>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</si>
  <si>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</si>
  <si>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</si>
  <si>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</si>
  <si>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</si>
  <si>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</si>
  <si>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</si>
  <si>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</si>
  <si>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</si>
  <si>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</si>
  <si>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</si>
  <si>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</si>
  <si>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</si>
  <si>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</si>
  <si>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</si>
  <si>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</si>
  <si>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</si>
  <si>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</si>
  <si>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</si>
  <si>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</si>
  <si>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</si>
  <si>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</si>
  <si>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</si>
  <si>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</si>
  <si>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</si>
  <si>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</si>
  <si>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</si>
  <si>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</si>
  <si>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</si>
  <si>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</si>
  <si>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</si>
  <si>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</si>
  <si>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</si>
  <si>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</si>
  <si>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</si>
  <si>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</si>
  <si>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</si>
  <si>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</si>
  <si>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</si>
  <si>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</si>
  <si>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</si>
  <si>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</si>
  <si>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</si>
  <si>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</si>
  <si>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</si>
  <si>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</si>
  <si>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</si>
  <si>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</si>
  <si>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</si>
  <si>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</si>
  <si>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</si>
  <si>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</si>
  <si>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</si>
  <si>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</si>
  <si>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</si>
  <si>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</si>
  <si>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</si>
  <si>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</si>
  <si>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</si>
  <si>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</si>
  <si>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</si>
  <si>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</si>
  <si>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</si>
  <si>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</si>
  <si>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</si>
  <si>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</si>
  <si>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</si>
  <si>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</si>
  <si>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</si>
  <si>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</si>
  <si>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</si>
  <si>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</si>
  <si>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</si>
  <si>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</si>
  <si>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</si>
  <si>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</si>
  <si>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</si>
  <si>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</si>
  <si>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</si>
  <si>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</si>
  <si>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</si>
  <si>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</si>
  <si>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</si>
  <si>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</si>
  <si>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</si>
  <si>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</si>
  <si>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</si>
  <si>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</si>
  <si>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</si>
  <si>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</si>
  <si>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</si>
  <si>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</si>
  <si>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</si>
  <si>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</si>
  <si>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</si>
  <si>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</si>
  <si>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</si>
  <si>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</si>
  <si>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</si>
  <si>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</si>
  <si>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</si>
  <si>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</si>
  <si>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</si>
  <si>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</si>
  <si>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</si>
  <si>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</si>
  <si>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</si>
  <si>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</si>
  <si>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</si>
  <si>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</si>
  <si>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</si>
  <si>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</si>
  <si>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</si>
  <si>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</si>
  <si>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</si>
  <si>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</si>
  <si>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</si>
  <si>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</si>
  <si>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</si>
  <si>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</si>
  <si>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</si>
  <si>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</si>
  <si>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</si>
  <si>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</si>
  <si>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</si>
  <si>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</si>
  <si>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</si>
  <si>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</si>
  <si>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</si>
  <si>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</si>
  <si>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</si>
  <si>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</si>
  <si>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</si>
  <si>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</si>
  <si>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</si>
  <si>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</si>
  <si>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</si>
  <si>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</si>
  <si>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</si>
  <si>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</si>
  <si>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</si>
  <si>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</si>
  <si>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</si>
  <si>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</si>
  <si>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</si>
  <si>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</si>
  <si>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</si>
  <si>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</si>
  <si>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</si>
  <si>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</si>
  <si>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</si>
  <si>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</si>
  <si>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</si>
  <si>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</si>
  <si>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</si>
  <si>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</si>
  <si>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</si>
  <si>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</si>
  <si>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</si>
  <si>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</si>
  <si>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</si>
  <si>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</si>
  <si>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</si>
  <si>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</si>
  <si>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</si>
  <si>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</si>
  <si>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</si>
  <si>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</si>
  <si>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</si>
  <si>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</si>
  <si>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</si>
  <si>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</si>
  <si>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</si>
  <si>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</si>
  <si>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</si>
  <si>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</si>
  <si>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</si>
  <si>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</si>
  <si>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</si>
  <si>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</si>
  <si>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</si>
  <si>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</si>
  <si>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</si>
  <si>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</si>
  <si>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</si>
  <si>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</si>
  <si>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</si>
  <si>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</si>
  <si>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</si>
  <si>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</si>
  <si>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</si>
  <si>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</si>
  <si>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</si>
  <si>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</si>
  <si>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</si>
  <si>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</si>
  <si>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</si>
  <si>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</si>
  <si>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</si>
  <si>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</si>
  <si>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</si>
  <si>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</si>
  <si>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</si>
  <si>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</si>
  <si>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</si>
  <si>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</si>
  <si>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</si>
  <si>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</si>
  <si>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</si>
  <si>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</si>
  <si>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</si>
  <si>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</si>
  <si>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</si>
  <si>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</si>
  <si>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</si>
  <si>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</si>
  <si>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</si>
  <si>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</si>
  <si>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</si>
  <si>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</si>
  <si>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</si>
  <si>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</si>
  <si>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</si>
  <si>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</si>
  <si>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</si>
  <si>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</si>
  <si>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</si>
  <si>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</si>
  <si>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</si>
  <si>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</si>
  <si>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</si>
  <si>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</si>
  <si>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</si>
  <si>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</si>
  <si>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</si>
  <si>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</si>
  <si>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</si>
  <si>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</si>
  <si>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</si>
  <si>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</si>
  <si>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</si>
  <si>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</si>
  <si>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</si>
  <si>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</si>
  <si>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</si>
  <si>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</si>
  <si>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</si>
  <si>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</si>
  <si>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</si>
  <si>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</si>
  <si>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</si>
  <si>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</si>
  <si>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</si>
  <si>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</si>
  <si>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</si>
  <si>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</si>
  <si>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</si>
  <si>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</si>
  <si>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</si>
  <si>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</si>
  <si>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</si>
  <si>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</si>
  <si>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</si>
  <si>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</si>
  <si>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</si>
  <si>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</si>
  <si>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</si>
  <si>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</si>
  <si>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</si>
  <si>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</si>
  <si>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</si>
  <si>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</si>
  <si>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</si>
  <si>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</si>
  <si>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</si>
  <si>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</si>
  <si>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</si>
  <si>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</si>
  <si>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</si>
  <si>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</si>
  <si>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</si>
  <si>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</si>
  <si>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</si>
  <si>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</si>
  <si>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</si>
  <si>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</si>
  <si>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</si>
  <si>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</si>
  <si>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</si>
  <si>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</si>
  <si>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</si>
  <si>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</si>
  <si>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</si>
  <si>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</si>
  <si>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</si>
  <si>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</si>
  <si>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</si>
  <si>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</si>
  <si>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</si>
  <si>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</si>
  <si>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</si>
  <si>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</si>
  <si>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</si>
  <si>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</si>
  <si>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</si>
  <si>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</si>
  <si>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</si>
  <si>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</si>
  <si>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</si>
  <si>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</si>
  <si>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</si>
  <si>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</si>
  <si>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</si>
  <si>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</si>
  <si>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</si>
  <si>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</si>
  <si>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</si>
  <si>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</si>
  <si>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</si>
  <si>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</si>
  <si>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</si>
  <si>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</si>
  <si>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</si>
  <si>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</si>
  <si>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</si>
  <si>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</si>
  <si>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</si>
  <si>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</si>
  <si>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</si>
  <si>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</si>
  <si>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</si>
  <si>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</si>
  <si>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</si>
  <si>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</si>
  <si>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</si>
  <si>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</si>
  <si>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</si>
  <si>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</si>
  <si>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</si>
  <si>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</si>
  <si>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</si>
  <si>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</si>
  <si>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</si>
  <si>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</si>
  <si>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</si>
  <si>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</si>
  <si>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</si>
  <si>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</si>
  <si>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</si>
  <si>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</si>
  <si>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</si>
  <si>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</si>
  <si>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</si>
  <si>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</si>
  <si>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</si>
  <si>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</si>
  <si>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</si>
  <si>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</si>
  <si>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</si>
  <si>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</si>
  <si>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</si>
  <si>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</si>
  <si>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</si>
  <si>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</si>
  <si>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</si>
  <si>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</si>
  <si>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</si>
  <si>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</si>
  <si>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</si>
  <si>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</si>
  <si>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</si>
  <si>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</si>
  <si>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</si>
  <si>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</si>
  <si>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</si>
  <si>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</si>
  <si>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</si>
  <si>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</si>
  <si>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</si>
  <si>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</si>
  <si>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</si>
  <si>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</si>
  <si>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</si>
  <si>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</si>
  <si>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</si>
  <si>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</si>
  <si>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</si>
  <si>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</si>
  <si>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</si>
  <si>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</si>
  <si>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</si>
  <si>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</si>
  <si>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</si>
  <si>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</si>
  <si>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</si>
  <si>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</si>
  <si>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</si>
  <si>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</si>
  <si>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</si>
  <si>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</si>
  <si>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</si>
  <si>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</si>
  <si>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</si>
  <si>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</si>
  <si>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</si>
  <si>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</si>
  <si>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</si>
  <si>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</si>
  <si>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</si>
  <si>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</si>
  <si>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</si>
  <si>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</si>
  <si>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</si>
  <si>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</si>
  <si>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</si>
  <si>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</si>
  <si>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</si>
  <si>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</si>
  <si>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</si>
  <si>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</si>
  <si>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</si>
  <si>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</si>
  <si>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</si>
  <si>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</si>
  <si>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</si>
  <si>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</si>
  <si>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</si>
  <si>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</si>
  <si>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</si>
  <si>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</si>
  <si>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</si>
  <si>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</si>
  <si>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</si>
  <si>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</si>
  <si>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</si>
  <si>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</si>
  <si>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</si>
  <si>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</si>
  <si>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</si>
  <si>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</si>
  <si>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</si>
  <si>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</si>
  <si>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</si>
  <si>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</si>
  <si>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</si>
  <si>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</si>
  <si>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</si>
  <si>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</si>
  <si>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</si>
  <si>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</si>
  <si>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</si>
  <si>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</si>
  <si>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</si>
  <si>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</si>
  <si>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</si>
  <si>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</si>
  <si>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</si>
  <si>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</si>
  <si>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</si>
  <si>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</si>
  <si>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</si>
  <si>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</si>
  <si>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</si>
  <si>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</si>
  <si>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</si>
  <si>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</si>
  <si>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</si>
  <si>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</si>
  <si>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</si>
  <si>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</si>
  <si>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</si>
  <si>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</si>
  <si>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</si>
  <si>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</si>
  <si>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</si>
  <si>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</si>
  <si>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</si>
  <si>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</si>
  <si>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</si>
  <si>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</si>
  <si>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</si>
  <si>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</si>
  <si>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</si>
  <si>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</si>
  <si>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</si>
  <si>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</si>
  <si>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</si>
  <si>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</si>
  <si>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</si>
  <si>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</si>
  <si>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</si>
  <si>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</si>
  <si>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</si>
  <si>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</si>
  <si>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</si>
  <si>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</si>
  <si>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</si>
  <si>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</si>
  <si>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</si>
  <si>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</si>
  <si>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</si>
  <si>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</si>
  <si>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</si>
  <si>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</si>
  <si>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</si>
  <si>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</si>
  <si>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</si>
  <si>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</si>
  <si>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</si>
  <si>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</si>
  <si>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</si>
  <si>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</si>
  <si>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</si>
  <si>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</si>
  <si>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</si>
  <si>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</si>
  <si>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</si>
  <si>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</si>
  <si>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</si>
  <si>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</si>
  <si>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</si>
  <si>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</si>
  <si>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</si>
  <si>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</si>
  <si>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</si>
  <si>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</si>
  <si>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</si>
  <si>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</si>
  <si>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</si>
  <si>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</si>
  <si>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</si>
  <si>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</si>
  <si>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</si>
  <si>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</si>
  <si>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</si>
  <si>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</si>
  <si>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</si>
  <si>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</si>
  <si>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</si>
  <si>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</si>
  <si>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</si>
  <si>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</si>
  <si>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</si>
  <si>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</si>
  <si>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</si>
  <si>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</si>
  <si>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</si>
  <si>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</si>
  <si>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</si>
  <si>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</si>
  <si>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</si>
  <si>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</si>
  <si>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</si>
  <si>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</si>
  <si>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</si>
  <si>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</si>
  <si>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</si>
  <si>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</si>
  <si>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</si>
  <si>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</si>
  <si>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</si>
  <si>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</si>
  <si>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</si>
  <si>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</si>
  <si>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</si>
  <si>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</si>
  <si>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</si>
  <si>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</si>
  <si>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</si>
  <si>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</si>
  <si>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</si>
  <si>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</si>
  <si>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</si>
  <si>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</si>
  <si>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</si>
  <si>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</si>
  <si>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</si>
  <si>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</si>
  <si>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</si>
  <si>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</si>
  <si>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</si>
  <si>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</si>
  <si>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</si>
  <si>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</si>
  <si>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</si>
  <si>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</si>
  <si>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</si>
  <si>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</si>
  <si>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</si>
  <si>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</si>
  <si>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</si>
  <si>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</si>
  <si>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</si>
  <si>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</si>
  <si>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</si>
  <si>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</si>
  <si>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</si>
  <si>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</si>
  <si>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</si>
  <si>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</si>
  <si>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</si>
  <si>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</si>
  <si>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</si>
  <si>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</si>
  <si>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</si>
  <si>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</si>
  <si>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</si>
  <si>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</si>
  <si>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</si>
  <si>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</si>
  <si>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</si>
  <si>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</si>
  <si>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</si>
  <si>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</si>
  <si>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</si>
  <si>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</si>
  <si>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</si>
  <si>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</si>
  <si>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</si>
  <si>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</si>
  <si>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</si>
  <si>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</si>
  <si>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</si>
  <si>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</si>
  <si>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</si>
  <si>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</si>
  <si>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</si>
  <si>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</si>
  <si>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</si>
  <si>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</si>
  <si>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</si>
  <si>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</si>
  <si>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</si>
  <si>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</si>
  <si>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</si>
  <si>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</si>
  <si>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</si>
  <si>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</si>
  <si>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</si>
  <si>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</si>
  <si>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</si>
  <si>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</si>
  <si>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</si>
  <si>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</si>
  <si>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</si>
  <si>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</si>
  <si>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</si>
  <si>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</si>
  <si>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</si>
  <si>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</si>
  <si>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</si>
  <si>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</si>
  <si>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</si>
  <si>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</si>
  <si>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</si>
  <si>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</si>
  <si>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</si>
  <si>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</si>
  <si>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</si>
  <si>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</si>
  <si>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</si>
  <si>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</si>
  <si>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</si>
  <si>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</si>
  <si>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</si>
  <si>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</si>
  <si>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</si>
  <si>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</si>
  <si>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</si>
  <si>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</si>
  <si>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</si>
  <si>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</si>
  <si>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</si>
  <si>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</si>
  <si>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</si>
  <si>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</si>
  <si>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</si>
  <si>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</si>
  <si>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</si>
  <si>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</si>
  <si>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</si>
  <si>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</si>
  <si>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</si>
  <si>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</si>
  <si>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</si>
  <si>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</si>
  <si>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</si>
  <si>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</si>
  <si>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</si>
  <si>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</si>
  <si>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</si>
  <si>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</si>
  <si>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</si>
  <si>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</si>
  <si>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</si>
  <si>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</si>
  <si>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</si>
  <si>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</si>
  <si>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</si>
  <si>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</si>
  <si>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</si>
  <si>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</si>
  <si>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</si>
  <si>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</si>
  <si>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</si>
  <si>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</si>
  <si>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</si>
  <si>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</si>
  <si>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</si>
  <si>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</si>
  <si>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</si>
  <si>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</si>
  <si>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</si>
  <si>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</si>
  <si>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</si>
  <si>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</si>
  <si>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</si>
  <si>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</si>
  <si>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</si>
  <si>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</si>
  <si>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</si>
  <si>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</si>
  <si>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</si>
  <si>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</si>
  <si>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</si>
  <si>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</si>
  <si>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</si>
  <si>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</si>
  <si>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</si>
  <si>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</si>
  <si>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</si>
  <si>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</si>
  <si>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</si>
  <si>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</si>
  <si>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</si>
  <si>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</si>
  <si>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</si>
  <si>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</si>
  <si>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</si>
  <si>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</si>
  <si>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</si>
  <si>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</si>
  <si>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</si>
  <si>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</si>
  <si>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</si>
  <si>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</si>
  <si>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</si>
  <si>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</si>
  <si>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</si>
  <si>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</si>
  <si>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</si>
  <si>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</si>
  <si>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</si>
  <si>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</si>
  <si>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</si>
  <si>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</si>
  <si>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</si>
  <si>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</si>
  <si>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</si>
  <si>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</si>
  <si>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</si>
  <si>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</si>
  <si>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</si>
  <si>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</si>
  <si>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</si>
  <si>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</si>
  <si>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</si>
  <si>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</si>
  <si>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</si>
  <si>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</si>
  <si>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</si>
  <si>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</si>
  <si>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</si>
  <si>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</si>
  <si>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</si>
  <si>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</si>
  <si>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</si>
  <si>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</si>
  <si>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</si>
  <si>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</si>
  <si>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</si>
  <si>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</si>
  <si>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</si>
  <si>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</si>
  <si>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</si>
  <si>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</si>
  <si>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</si>
  <si>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</si>
  <si>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</si>
  <si>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</si>
  <si>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</si>
  <si>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</si>
  <si>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</si>
  <si>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</si>
  <si>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</si>
  <si>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</si>
  <si>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</si>
  <si>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</si>
  <si>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</si>
  <si>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</si>
  <si>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</si>
  <si>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</si>
  <si>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</si>
  <si>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</si>
  <si>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</si>
  <si>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</si>
  <si>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</si>
  <si>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</si>
  <si>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</si>
  <si>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</si>
  <si>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</si>
  <si>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</si>
  <si>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</si>
  <si>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</si>
  <si>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</si>
  <si>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</si>
  <si>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</si>
  <si>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</si>
  <si>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</si>
  <si>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</si>
  <si>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</si>
  <si>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</si>
  <si>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</si>
  <si>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</si>
  <si>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</si>
  <si>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</si>
  <si>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</si>
  <si>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</si>
  <si>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</si>
  <si>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</si>
  <si>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</si>
  <si>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</si>
  <si>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</si>
  <si>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</si>
  <si>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</si>
  <si>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</si>
  <si>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</si>
  <si>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</si>
  <si>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</si>
  <si>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</si>
  <si>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</si>
  <si>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</si>
  <si>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</si>
  <si>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</si>
  <si>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</si>
  <si>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</si>
  <si>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</si>
  <si>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</si>
  <si>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</si>
  <si>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</si>
  <si>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</si>
  <si>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</si>
  <si>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</si>
  <si>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</si>
  <si>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</si>
  <si>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</si>
  <si>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</si>
  <si>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</si>
  <si>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</si>
  <si>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</si>
  <si>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</si>
  <si>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</si>
  <si>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</si>
  <si>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</si>
  <si>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</si>
  <si>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</si>
  <si>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</si>
  <si>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</si>
  <si>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</si>
  <si>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</si>
  <si>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</si>
  <si>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</si>
  <si>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</si>
  <si>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</si>
  <si>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</si>
  <si>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</si>
  <si>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</si>
  <si>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</si>
  <si>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</si>
  <si>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</si>
  <si>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</si>
  <si>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</si>
  <si>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</si>
  <si>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</si>
  <si>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</si>
  <si>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</si>
  <si>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</si>
  <si>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</si>
  <si>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</si>
  <si>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</si>
  <si>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</si>
  <si>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</si>
  <si>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</si>
  <si>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</si>
  <si>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</si>
  <si>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</si>
  <si>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</si>
  <si>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</si>
  <si>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</si>
  <si>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</si>
  <si>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</si>
  <si>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</si>
  <si>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</si>
  <si>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</si>
  <si>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</si>
  <si>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</si>
  <si>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</si>
  <si>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</si>
  <si>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</si>
  <si>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</si>
  <si>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</si>
  <si>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</si>
  <si>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</si>
  <si>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</si>
  <si>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</si>
  <si>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</si>
  <si>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</si>
  <si>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</si>
  <si>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</si>
  <si>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</si>
  <si>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</si>
  <si>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</si>
  <si>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</si>
  <si>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</si>
  <si>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</si>
  <si>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</si>
  <si>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</si>
  <si>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</si>
  <si>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</si>
  <si>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</si>
  <si>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</si>
  <si>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</si>
  <si>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</si>
  <si>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</si>
  <si>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</si>
  <si>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</si>
  <si>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</si>
  <si>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</si>
  <si>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</si>
  <si>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</si>
  <si>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</si>
  <si>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</si>
  <si>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</si>
  <si>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</si>
  <si>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</si>
  <si>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</si>
  <si>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</si>
  <si>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</si>
  <si>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</si>
  <si>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</si>
  <si>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</si>
  <si>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</si>
  <si>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</si>
  <si>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</si>
  <si>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</si>
  <si>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</si>
  <si>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</si>
  <si>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</si>
  <si>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</si>
  <si>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</si>
  <si>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</si>
  <si>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</si>
  <si>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</si>
  <si>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</si>
  <si>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</si>
  <si>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</si>
  <si>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</si>
  <si>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</si>
  <si>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</si>
  <si>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</si>
  <si>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</si>
  <si>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</si>
  <si>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</si>
  <si>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</si>
  <si>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</si>
  <si>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</si>
  <si>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</si>
  <si>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</si>
  <si>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</si>
  <si>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</si>
  <si>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</si>
  <si>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</si>
  <si>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</si>
  <si>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</si>
  <si>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</si>
  <si>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</si>
  <si>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</si>
  <si>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</si>
  <si>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</si>
  <si>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</si>
  <si>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</si>
  <si>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</si>
  <si>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</si>
  <si>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</si>
  <si>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</si>
  <si>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</si>
  <si>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</si>
  <si>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</si>
  <si>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</si>
  <si>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</si>
  <si>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</si>
  <si>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</si>
  <si>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</si>
  <si>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</si>
  <si>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</si>
  <si>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</si>
  <si>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</si>
  <si>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</si>
  <si>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</si>
  <si>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</si>
  <si>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</si>
  <si>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</si>
  <si>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</si>
  <si>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</si>
  <si>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</si>
  <si>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</si>
  <si>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</si>
  <si>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</si>
  <si>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</si>
  <si>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</si>
  <si>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</si>
  <si>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</si>
  <si>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</si>
  <si>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</si>
  <si>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</si>
  <si>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</si>
  <si>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</si>
  <si>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</si>
  <si>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</si>
  <si>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</si>
  <si>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</si>
  <si>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</si>
  <si>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</si>
  <si>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</si>
  <si>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</si>
  <si>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</si>
  <si>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</si>
  <si>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</si>
  <si>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</si>
  <si>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</si>
  <si>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</si>
  <si>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</si>
  <si>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</si>
  <si>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</si>
  <si>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</si>
  <si>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</si>
  <si>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</si>
  <si>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</si>
  <si>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</si>
  <si>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</si>
  <si>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</si>
  <si>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</si>
  <si>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</si>
  <si>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</si>
  <si>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</si>
  <si>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</si>
  <si>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</si>
  <si>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</si>
  <si>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</si>
  <si>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</si>
  <si>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</si>
  <si>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</si>
  <si>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</si>
  <si>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</si>
  <si>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</si>
  <si>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</si>
  <si>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</si>
  <si>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</si>
  <si>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</si>
  <si>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</si>
  <si>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</si>
  <si>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</si>
  <si>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</si>
  <si>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</si>
  <si>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</si>
  <si>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</si>
  <si>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</si>
  <si>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</si>
  <si>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</si>
  <si>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</si>
  <si>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</si>
  <si>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</si>
  <si>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</si>
  <si>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</si>
  <si>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</si>
  <si>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</si>
  <si>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</si>
  <si>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</si>
  <si>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</si>
  <si>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</si>
  <si>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</si>
  <si>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</si>
  <si>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</si>
  <si>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</si>
  <si>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</si>
  <si>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</si>
  <si>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</si>
  <si>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</si>
  <si>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</si>
  <si>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</si>
  <si>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</si>
  <si>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</si>
  <si>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</si>
  <si>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</si>
  <si>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</si>
  <si>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</si>
  <si>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</si>
  <si>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</si>
  <si>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</si>
  <si>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</si>
  <si>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</si>
  <si>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</si>
  <si>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</si>
  <si>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</si>
  <si>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</si>
  <si>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</si>
  <si>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</si>
  <si>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</si>
  <si>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</si>
  <si>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</si>
  <si>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</si>
  <si>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</si>
  <si>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</si>
  <si>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</si>
  <si>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</si>
  <si>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</si>
  <si>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</si>
  <si>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</si>
  <si>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</si>
  <si>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</si>
  <si>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</si>
  <si>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</si>
  <si>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</si>
  <si>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</si>
  <si>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</si>
  <si>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</si>
  <si>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</si>
  <si>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</si>
  <si>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</si>
  <si>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</si>
  <si>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</si>
  <si>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</si>
  <si>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</si>
  <si>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</si>
  <si>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</si>
  <si>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</si>
  <si>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</si>
  <si>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</si>
  <si>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</si>
  <si>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</si>
  <si>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</si>
  <si>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</si>
  <si>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</si>
  <si>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</si>
  <si>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</si>
  <si>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</si>
  <si>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</si>
  <si>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</si>
  <si>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</si>
  <si>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</si>
  <si>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</si>
  <si>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</si>
  <si>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</si>
  <si>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</si>
  <si>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</si>
  <si>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</si>
  <si>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</si>
  <si>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</si>
  <si>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</si>
  <si>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</si>
  <si>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</si>
  <si>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</si>
  <si>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</si>
  <si>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</si>
  <si>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</si>
  <si>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</si>
  <si>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</si>
  <si>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</si>
  <si>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</si>
  <si>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</si>
  <si>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</si>
  <si>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</si>
  <si>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</si>
  <si>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</si>
  <si>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</si>
  <si>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</si>
  <si>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</si>
  <si>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</si>
  <si>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</si>
  <si>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</si>
  <si>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</si>
  <si>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</si>
  <si>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</si>
  <si>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</si>
  <si>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</si>
  <si>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</si>
  <si>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</si>
  <si>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</si>
  <si>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</si>
  <si>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</si>
  <si>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</si>
  <si>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</si>
  <si>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</si>
  <si>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</si>
  <si>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</si>
  <si>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</si>
  <si>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</si>
  <si>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</si>
  <si>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</si>
  <si>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</si>
  <si>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</si>
  <si>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</si>
  <si>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</si>
  <si>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</si>
  <si>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</si>
  <si>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</si>
  <si>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</si>
  <si>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</si>
  <si>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</si>
  <si>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</si>
  <si>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</si>
  <si>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</si>
  <si>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</si>
  <si>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</si>
  <si>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</si>
  <si>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</si>
  <si>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</si>
  <si>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</si>
  <si>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</si>
  <si>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</si>
  <si>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</si>
  <si>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</si>
  <si>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</si>
  <si>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</si>
  <si>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</si>
  <si>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</si>
  <si>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</si>
  <si>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</si>
  <si>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</si>
  <si>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</si>
  <si>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</si>
  <si>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</si>
  <si>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</si>
  <si>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</si>
  <si>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</si>
  <si>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</si>
  <si>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</si>
  <si>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</si>
  <si>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</si>
  <si>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</si>
  <si>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</si>
  <si>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</si>
  <si>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</si>
  <si>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</si>
  <si>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</si>
  <si>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</si>
  <si>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</si>
  <si>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</si>
  <si>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</si>
  <si>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</si>
  <si>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</si>
  <si>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</si>
  <si>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</si>
  <si>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</si>
  <si>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</si>
  <si>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</si>
  <si>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</si>
  <si>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</si>
  <si>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</si>
  <si>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</si>
  <si>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</si>
  <si>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</si>
  <si>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</si>
  <si>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</si>
  <si>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</si>
  <si>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</si>
  <si>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</si>
  <si>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</si>
  <si>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</si>
  <si>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</si>
  <si>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</si>
  <si>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</si>
  <si>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</si>
  <si>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</si>
  <si>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</si>
  <si>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</si>
  <si>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</si>
  <si>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</si>
  <si>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</si>
  <si>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</si>
  <si>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</si>
  <si>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</si>
  <si>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</si>
  <si>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</si>
  <si>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</si>
  <si>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</si>
  <si>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</si>
  <si>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</si>
  <si>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</si>
  <si>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</si>
  <si>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</si>
  <si>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</si>
  <si>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</si>
  <si>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</si>
  <si>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</si>
  <si>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</si>
  <si>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</si>
  <si>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</si>
  <si>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</si>
  <si>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</si>
  <si>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</si>
  <si>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</si>
  <si>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</si>
  <si>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</si>
  <si>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</si>
  <si>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</si>
  <si>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</si>
  <si>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</si>
  <si>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</si>
  <si>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</si>
  <si>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</si>
  <si>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</si>
  <si>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</si>
  <si>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</si>
  <si>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</si>
  <si>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</si>
  <si>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</si>
  <si>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</si>
  <si>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</si>
  <si>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</si>
  <si>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</si>
  <si>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</si>
  <si>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</si>
  <si>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</si>
  <si>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</si>
  <si>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</si>
  <si>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</si>
  <si>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</si>
  <si>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</si>
  <si>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</si>
  <si>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</si>
  <si>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</si>
  <si>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</si>
  <si>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</si>
  <si>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</si>
  <si>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</si>
  <si>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</si>
  <si>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</si>
  <si>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</si>
  <si>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</si>
  <si>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</si>
  <si>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</si>
  <si>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</si>
  <si>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</si>
  <si>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</si>
  <si>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</si>
  <si>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</si>
  <si>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</si>
  <si>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</si>
  <si>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</si>
  <si>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</si>
  <si>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</si>
  <si>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</si>
  <si>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</si>
  <si>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</si>
  <si>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</si>
  <si>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</si>
  <si>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</si>
  <si>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</si>
  <si>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</si>
  <si>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</si>
  <si>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</si>
  <si>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</si>
  <si>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</si>
  <si>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</si>
  <si>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</si>
  <si>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</si>
  <si>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</si>
  <si>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</si>
  <si>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</si>
  <si>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</si>
  <si>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</si>
  <si>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</si>
  <si>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</si>
  <si>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</si>
  <si>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</si>
  <si>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</si>
  <si>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</si>
  <si>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</si>
  <si>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</si>
  <si>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</si>
  <si>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</si>
  <si>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</si>
  <si>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</si>
  <si>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</si>
  <si>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</si>
  <si>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</si>
  <si>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</si>
  <si>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</si>
  <si>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</si>
  <si>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</si>
  <si>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</si>
  <si>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</si>
  <si>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</si>
  <si>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</si>
  <si>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</si>
  <si>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</si>
  <si>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</si>
  <si>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</si>
  <si>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</si>
  <si>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</si>
  <si>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</si>
  <si>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</si>
  <si>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</si>
  <si>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</si>
  <si>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</si>
  <si>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</si>
  <si>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</si>
  <si>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</si>
  <si>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</si>
  <si>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</si>
  <si>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</si>
  <si>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</si>
  <si>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</si>
  <si>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</si>
  <si>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</si>
  <si>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</si>
  <si>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</si>
  <si>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</si>
  <si>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</si>
  <si>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</si>
  <si>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</si>
  <si>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</si>
  <si>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</si>
  <si>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</si>
  <si>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</si>
  <si>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</si>
  <si>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</si>
  <si>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</si>
  <si>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</si>
  <si>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</si>
  <si>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</si>
  <si>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</si>
  <si>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</si>
  <si>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</si>
  <si>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</si>
  <si>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</si>
  <si>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</si>
  <si>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</si>
  <si>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</si>
  <si>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</si>
  <si>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</si>
  <si>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</si>
  <si>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</si>
  <si>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</si>
  <si>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</si>
  <si>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</si>
  <si>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</si>
  <si>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</si>
  <si>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</si>
  <si>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</si>
  <si>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</si>
  <si>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</si>
  <si>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</si>
  <si>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</si>
  <si>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</si>
  <si>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</si>
  <si>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</si>
  <si>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</si>
  <si>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</si>
  <si>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</si>
  <si>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</si>
  <si>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</si>
  <si>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</si>
  <si>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</si>
  <si>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</si>
  <si>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</si>
  <si>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</si>
  <si>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</si>
  <si>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</si>
  <si>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</si>
  <si>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</si>
  <si>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</si>
  <si>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</si>
  <si>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</si>
  <si>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</si>
  <si>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</si>
  <si>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</si>
  <si>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</si>
  <si>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</si>
  <si>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</si>
  <si>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</si>
  <si>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</si>
  <si>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</si>
  <si>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</si>
  <si>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</si>
  <si>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</si>
  <si>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</si>
  <si>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</si>
  <si>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</si>
  <si>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</si>
  <si>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</si>
  <si>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</si>
  <si>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</si>
  <si>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</si>
  <si>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</si>
  <si>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</si>
  <si>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</si>
  <si>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</si>
  <si>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</si>
  <si>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</si>
  <si>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</si>
  <si>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</si>
  <si>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</si>
  <si>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</si>
  <si>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</si>
  <si>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</si>
  <si>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</si>
  <si>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</si>
  <si>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</si>
  <si>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</si>
  <si>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</si>
  <si>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</si>
  <si>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</si>
  <si>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</si>
  <si>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</si>
  <si>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</si>
  <si>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</si>
  <si>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</si>
  <si>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</si>
  <si>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</si>
  <si>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</si>
  <si>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</si>
  <si>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</si>
  <si>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</si>
  <si>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</si>
  <si>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</si>
  <si>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</si>
  <si>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</si>
  <si>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</si>
  <si>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</si>
  <si>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</si>
  <si>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</si>
  <si>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</si>
  <si>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</si>
  <si>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</si>
  <si>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</si>
  <si>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</si>
  <si>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</si>
  <si>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</si>
  <si>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</si>
  <si>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</si>
  <si>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</si>
  <si>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</si>
  <si>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</si>
  <si>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</si>
  <si>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</si>
  <si>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</si>
  <si>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</si>
  <si>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</si>
  <si>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</si>
  <si>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</si>
  <si>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</si>
  <si>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</si>
  <si>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</si>
  <si>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</si>
  <si>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</si>
  <si>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</si>
  <si>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</si>
  <si>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</si>
  <si>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</si>
  <si>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</si>
  <si>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</si>
  <si>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</si>
  <si>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</si>
  <si>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</si>
  <si>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</si>
  <si>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</si>
  <si>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</si>
  <si>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</si>
  <si>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</si>
  <si>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</si>
  <si>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</si>
  <si>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</si>
  <si>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</si>
  <si>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</si>
  <si>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</si>
  <si>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</si>
  <si>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</si>
  <si>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</si>
  <si>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</si>
  <si>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</si>
  <si>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</si>
  <si>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</si>
  <si>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</si>
  <si>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</si>
  <si>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</si>
  <si>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</si>
  <si>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</si>
  <si>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</si>
  <si>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</si>
  <si>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</si>
  <si>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</si>
  <si>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</si>
  <si>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</si>
  <si>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</si>
  <si>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</si>
  <si>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</si>
  <si>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</si>
  <si>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</si>
  <si>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</si>
  <si>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</si>
  <si>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</si>
  <si>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</si>
  <si>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</si>
  <si>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</si>
  <si>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</si>
  <si>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</si>
  <si>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</si>
  <si>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</si>
  <si>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</si>
  <si>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</si>
  <si>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</si>
  <si>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</si>
  <si>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</si>
  <si>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</si>
  <si>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</si>
  <si>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</si>
  <si>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</si>
  <si>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</si>
  <si>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</si>
  <si>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</si>
  <si>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</si>
  <si>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</si>
  <si>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</si>
  <si>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</si>
  <si>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</si>
  <si>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</si>
  <si>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</si>
  <si>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</si>
  <si>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</si>
  <si>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</si>
  <si>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</si>
  <si>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</si>
  <si>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</si>
  <si>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</si>
  <si>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</si>
  <si>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</si>
  <si>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</si>
  <si>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</si>
  <si>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</si>
  <si>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</si>
  <si>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</si>
  <si>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</si>
  <si>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</si>
  <si>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</si>
  <si>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</si>
  <si>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</si>
  <si>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</si>
  <si>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</si>
  <si>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</si>
  <si>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</si>
  <si>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</si>
  <si>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</si>
  <si>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</si>
  <si>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</si>
  <si>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</si>
  <si>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</si>
  <si>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</si>
  <si>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</si>
  <si>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</si>
  <si>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</si>
  <si>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</si>
  <si>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</si>
  <si>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</si>
  <si>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</si>
  <si>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</si>
  <si>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</si>
  <si>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</si>
  <si>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</si>
  <si>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</si>
  <si>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</si>
  <si>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</si>
  <si>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</si>
  <si>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</si>
  <si>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</si>
  <si>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</si>
  <si>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</si>
  <si>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</si>
  <si>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</si>
  <si>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</si>
  <si>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</si>
  <si>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</si>
  <si>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</si>
  <si>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</si>
  <si>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</si>
  <si>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</si>
  <si>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</si>
  <si>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</si>
  <si>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</si>
  <si>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</si>
  <si>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</si>
  <si>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</si>
  <si>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</si>
  <si>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</si>
  <si>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</si>
  <si>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</si>
  <si>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</si>
  <si>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</si>
  <si>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</si>
  <si>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</si>
  <si>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</si>
  <si>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</si>
  <si>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</si>
  <si>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</si>
  <si>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</si>
  <si>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</si>
  <si>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</si>
  <si>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</si>
  <si>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</si>
  <si>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</si>
  <si>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</si>
  <si>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</si>
  <si>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</si>
  <si>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</si>
  <si>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</si>
  <si>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</si>
  <si>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</si>
  <si>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</si>
  <si>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</si>
  <si>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</si>
  <si>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</si>
  <si>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</si>
  <si>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</si>
  <si>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</si>
  <si>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</si>
  <si>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</si>
  <si>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</si>
  <si>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</si>
  <si>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</si>
  <si>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</si>
  <si>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</si>
  <si>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</si>
  <si>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</si>
  <si>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</si>
  <si>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</si>
  <si>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</si>
  <si>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</si>
  <si>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</si>
  <si>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</si>
  <si>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</si>
  <si>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</si>
  <si>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</si>
  <si>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</si>
  <si>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</si>
  <si>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</si>
  <si>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</si>
  <si>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</si>
  <si>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</si>
  <si>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</si>
  <si>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</si>
  <si>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</si>
  <si>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</si>
  <si>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</si>
  <si>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</si>
  <si>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</si>
  <si>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</si>
  <si>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</si>
  <si>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</si>
  <si>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</si>
  <si>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</si>
  <si>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</si>
  <si>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</si>
  <si>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</si>
  <si>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</si>
  <si>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</si>
  <si>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</si>
  <si>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</si>
  <si>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</si>
  <si>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</si>
  <si>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</si>
  <si>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</si>
  <si>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</si>
  <si>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</si>
  <si>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</si>
  <si>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</si>
  <si>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</si>
  <si>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</si>
  <si>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</si>
  <si>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</si>
  <si>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</si>
  <si>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</si>
  <si>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</si>
  <si>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</si>
  <si>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</si>
  <si>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</si>
  <si>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</si>
  <si>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</si>
  <si>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</si>
  <si>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</si>
  <si>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</si>
  <si>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</si>
  <si>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</si>
  <si>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</si>
  <si>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</si>
  <si>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</si>
  <si>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</si>
  <si>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</si>
  <si>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</si>
  <si>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</si>
  <si>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</si>
  <si>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</si>
  <si>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</si>
  <si>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</si>
  <si>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</si>
  <si>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</si>
  <si>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</si>
  <si>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</si>
  <si>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</si>
  <si>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</si>
  <si>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</si>
  <si>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</si>
  <si>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</si>
  <si>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</si>
  <si>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</si>
  <si>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</si>
  <si>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</si>
  <si>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</si>
  <si>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</si>
  <si>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</si>
  <si>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</si>
  <si>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</si>
  <si>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</si>
  <si>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</si>
  <si>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</si>
  <si>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</si>
  <si>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</si>
  <si>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</si>
  <si>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</si>
  <si>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</si>
  <si>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</si>
  <si>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</si>
  <si>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</si>
  <si>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</si>
  <si>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</si>
  <si>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</si>
  <si>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</si>
  <si>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</si>
  <si>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</si>
  <si>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</si>
  <si>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</si>
  <si>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</si>
  <si>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</si>
  <si>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</si>
  <si>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</si>
  <si>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</si>
  <si>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</si>
  <si>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</si>
  <si>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</si>
  <si>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</si>
  <si>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</si>
  <si>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</si>
  <si>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</si>
  <si>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</si>
  <si>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</si>
  <si>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</si>
  <si>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</si>
  <si>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</si>
  <si>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</si>
  <si>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</si>
  <si>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</si>
  <si>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</si>
  <si>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</si>
  <si>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</si>
  <si>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</si>
  <si>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</si>
  <si>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</si>
  <si>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</si>
  <si>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</si>
  <si>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</si>
  <si>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</si>
  <si>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</si>
  <si>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</si>
  <si>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</si>
  <si>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</si>
  <si>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</si>
  <si>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</si>
  <si>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</si>
  <si>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</si>
  <si>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</si>
  <si>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</si>
  <si>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</si>
  <si>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</si>
  <si>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</si>
  <si>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</si>
  <si>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</si>
  <si>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</si>
  <si>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</si>
  <si>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</si>
  <si>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</si>
  <si>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</si>
  <si>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</si>
  <si>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</si>
  <si>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</si>
  <si>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</si>
  <si>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</si>
  <si>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</si>
  <si>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</si>
  <si>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</si>
  <si>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</si>
  <si>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</si>
  <si>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</si>
  <si>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</si>
  <si>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</si>
  <si>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</si>
  <si>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</si>
  <si>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</si>
  <si>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</si>
  <si>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</si>
  <si>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</si>
  <si>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</si>
  <si>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</si>
  <si>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</si>
  <si>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</si>
  <si>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</si>
  <si>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</si>
  <si>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</si>
  <si>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</si>
  <si>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</si>
  <si>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</si>
  <si>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</si>
  <si>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</si>
  <si>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</si>
  <si>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</si>
  <si>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</si>
  <si>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</si>
  <si>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</si>
  <si>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</si>
  <si>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</si>
  <si>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</si>
  <si>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</si>
  <si>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</si>
  <si>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</si>
  <si>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</si>
  <si>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</si>
  <si>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</si>
  <si>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</si>
  <si>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</si>
  <si>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</si>
  <si>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</si>
  <si>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</si>
  <si>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</si>
  <si>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</si>
  <si>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</si>
  <si>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</si>
  <si>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</si>
  <si>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</si>
  <si>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</si>
  <si>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</si>
  <si>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</si>
  <si>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</si>
  <si>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</si>
  <si>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</si>
  <si>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</si>
  <si>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</si>
  <si>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</si>
  <si>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</si>
  <si>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</si>
  <si>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</si>
  <si>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</si>
  <si>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</si>
  <si>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</si>
  <si>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</si>
  <si>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</si>
  <si>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</si>
  <si>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</si>
  <si>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</si>
  <si>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</si>
  <si>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</si>
  <si>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</si>
  <si>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</si>
  <si>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</si>
  <si>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</si>
  <si>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</si>
  <si>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</si>
  <si>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</si>
  <si>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</si>
  <si>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</si>
  <si>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</si>
  <si>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</si>
  <si>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</si>
  <si>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</si>
  <si>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</si>
  <si>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</si>
  <si>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</si>
  <si>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</si>
  <si>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</si>
  <si>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</si>
  <si>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</si>
  <si>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</si>
  <si>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</si>
  <si>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</si>
  <si>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</si>
  <si>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</si>
  <si>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</si>
  <si>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</si>
  <si>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</si>
  <si>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</si>
  <si>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</si>
  <si>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</si>
  <si>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</si>
  <si>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</si>
  <si>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</si>
  <si>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</si>
  <si>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</si>
  <si>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</si>
  <si>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</si>
  <si>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</si>
  <si>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</si>
  <si>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</si>
  <si>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</si>
  <si>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</si>
  <si>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</si>
  <si>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</si>
  <si>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</si>
  <si>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</si>
  <si>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</si>
  <si>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</si>
  <si>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</si>
  <si>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</si>
  <si>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</si>
  <si>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</si>
  <si>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</si>
  <si>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</si>
  <si>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</si>
  <si>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</si>
  <si>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</si>
  <si>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</si>
  <si>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</si>
  <si>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</si>
  <si>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</si>
  <si>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</si>
  <si>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</si>
  <si>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</si>
  <si>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</si>
  <si>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</si>
  <si>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</si>
  <si>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</si>
  <si>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</si>
  <si>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</si>
  <si>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</si>
  <si>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</si>
  <si>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</si>
  <si>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</si>
  <si>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</si>
  <si>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</si>
  <si>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</si>
  <si>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</si>
  <si>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</si>
  <si>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</si>
  <si>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</si>
  <si>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</si>
  <si>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</si>
  <si>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</si>
  <si>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</si>
  <si>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</si>
  <si>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</si>
  <si>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</si>
  <si>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</si>
  <si>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</si>
  <si>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</si>
  <si>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</si>
  <si>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</si>
  <si>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</si>
  <si>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</si>
  <si>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</si>
  <si>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</si>
  <si>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</si>
  <si>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</si>
  <si>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</si>
  <si>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</si>
  <si>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</si>
  <si>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</si>
  <si>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</si>
  <si>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</si>
  <si>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</si>
  <si>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</si>
  <si>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</si>
  <si>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</si>
  <si>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</si>
  <si>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</si>
  <si>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</si>
  <si>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</si>
  <si>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</si>
  <si>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</si>
  <si>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</si>
  <si>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</si>
  <si>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</si>
  <si>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</si>
  <si>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</si>
  <si>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</si>
  <si>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</si>
  <si>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</si>
  <si>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</si>
  <si>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</si>
  <si>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</si>
  <si>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</si>
  <si>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</si>
  <si>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</si>
  <si>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</si>
  <si>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</si>
  <si>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</si>
  <si>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</si>
  <si>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</si>
  <si>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</si>
  <si>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</si>
  <si>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</si>
  <si>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</si>
  <si>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</si>
  <si>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</si>
  <si>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</si>
  <si>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</si>
  <si>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</si>
  <si>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</si>
  <si>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</si>
  <si>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</si>
  <si>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</si>
  <si>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</si>
  <si>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</si>
  <si>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</si>
  <si>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</si>
  <si>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</si>
  <si>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</si>
  <si>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</si>
  <si>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</si>
  <si>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</si>
  <si>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</si>
  <si>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</si>
  <si>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</si>
  <si>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</si>
  <si>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</si>
  <si>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</si>
  <si>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</si>
  <si>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</si>
  <si>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</si>
  <si>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</si>
  <si>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</si>
  <si>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</si>
  <si>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</si>
  <si>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</si>
  <si>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</si>
  <si>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</si>
  <si>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</si>
  <si>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</si>
  <si>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</si>
  <si>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</si>
  <si>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</si>
  <si>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</si>
  <si>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</si>
  <si>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</si>
  <si>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</si>
  <si>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</si>
  <si>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</si>
  <si>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</si>
  <si>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</si>
  <si>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</si>
  <si>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</si>
  <si>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</si>
  <si>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</si>
  <si>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</si>
  <si>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</si>
  <si>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</si>
  <si>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</si>
  <si>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</si>
  <si>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</si>
  <si>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</si>
  <si>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</si>
  <si>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</si>
  <si>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</si>
  <si>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</si>
  <si>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</si>
  <si>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</si>
  <si>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</si>
  <si>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</si>
  <si>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</si>
  <si>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</si>
  <si>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</si>
  <si>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</si>
  <si>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</si>
  <si>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</si>
  <si>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</si>
  <si>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</si>
  <si>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</si>
  <si>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</si>
  <si>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</si>
  <si>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</si>
  <si>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</si>
  <si>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</si>
  <si>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</si>
  <si>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</si>
  <si>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</si>
  <si>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</si>
  <si>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</si>
  <si>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</si>
  <si>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</si>
  <si>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</si>
  <si>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</si>
  <si>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</si>
  <si>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</si>
  <si>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</si>
  <si>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</si>
  <si>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</si>
  <si>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</si>
  <si>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</si>
  <si>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</si>
  <si>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</si>
  <si>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</si>
  <si>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</si>
  <si>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</si>
  <si>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</si>
  <si>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</si>
  <si>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</si>
  <si>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</si>
  <si>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</si>
  <si>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</si>
  <si>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</si>
  <si>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</si>
  <si>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</si>
  <si>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</si>
  <si>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</si>
  <si>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</si>
  <si>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</si>
  <si>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</si>
  <si>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</si>
  <si>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</si>
  <si>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</si>
  <si>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</si>
  <si>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</si>
  <si>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</si>
  <si>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</si>
  <si>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</si>
  <si>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</si>
  <si>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</si>
  <si>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</si>
  <si>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</si>
  <si>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</si>
  <si>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</si>
  <si>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</si>
  <si>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</si>
  <si>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</si>
  <si>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</si>
  <si>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</si>
  <si>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</si>
  <si>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</si>
  <si>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</si>
  <si>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</si>
  <si>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</si>
  <si>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</si>
  <si>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</si>
  <si>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</si>
  <si>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</si>
  <si>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</si>
  <si>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</si>
  <si>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</si>
  <si>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</si>
  <si>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</si>
  <si>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</si>
  <si>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</si>
  <si>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</si>
  <si>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</si>
  <si>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</si>
  <si>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</si>
  <si>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</si>
  <si>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</si>
  <si>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</si>
  <si>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</si>
  <si>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</si>
  <si>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</si>
  <si>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</si>
  <si>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</si>
  <si>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</si>
  <si>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</si>
  <si>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</si>
  <si>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</si>
  <si>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</si>
  <si>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</si>
  <si>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</si>
  <si>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</si>
  <si>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</si>
  <si>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</si>
  <si>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</si>
  <si>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</si>
  <si>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</si>
  <si>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</si>
  <si>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</si>
  <si>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</si>
  <si>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</si>
  <si>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</si>
  <si>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</si>
  <si>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</si>
  <si>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</si>
  <si>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</si>
  <si>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</si>
  <si>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</si>
  <si>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</si>
  <si>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</si>
  <si>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</si>
  <si>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</si>
  <si>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</si>
  <si>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</si>
  <si>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</si>
  <si>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</si>
  <si>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</si>
  <si>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</si>
  <si>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</si>
  <si>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</si>
  <si>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</si>
  <si>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</si>
  <si>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</si>
  <si>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</si>
  <si>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</si>
  <si>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</si>
  <si>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</si>
  <si>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</si>
  <si>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</si>
  <si>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</si>
  <si>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</si>
  <si>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</si>
  <si>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</si>
  <si>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</si>
  <si>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</si>
  <si>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</si>
  <si>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</si>
  <si>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</si>
  <si>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</si>
  <si>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</si>
  <si>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</si>
  <si>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</si>
  <si>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</si>
  <si>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</si>
  <si>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</si>
  <si>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</si>
  <si>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</si>
  <si>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</si>
  <si>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</si>
  <si>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</si>
  <si>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</si>
  <si>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</si>
  <si>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</si>
  <si>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</si>
  <si>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</si>
  <si>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</si>
  <si>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</si>
  <si>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</si>
  <si>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</si>
  <si>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</si>
  <si>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</si>
  <si>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</si>
  <si>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</si>
  <si>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</si>
  <si>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</si>
  <si>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</si>
  <si>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</si>
  <si>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</si>
  <si>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</si>
  <si>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</si>
  <si>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</si>
  <si>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</si>
  <si>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</si>
  <si>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</si>
  <si>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</si>
  <si>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</si>
  <si>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</si>
  <si>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</si>
  <si>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</si>
  <si>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</si>
  <si>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</si>
  <si>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</si>
  <si>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</si>
  <si>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</si>
  <si>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</si>
  <si>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</si>
  <si>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</si>
  <si>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</si>
  <si>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</si>
  <si>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</si>
  <si>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</si>
  <si>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</si>
  <si>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</si>
  <si>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</si>
  <si>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</si>
  <si>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</si>
  <si>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</si>
  <si>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</si>
  <si>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</si>
  <si>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</si>
  <si>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</si>
  <si>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</si>
  <si>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</si>
  <si>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</si>
  <si>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</si>
  <si>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</si>
  <si>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</si>
  <si>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</si>
  <si>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</si>
  <si>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</si>
  <si>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</si>
  <si>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</si>
  <si>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</si>
  <si>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</si>
  <si>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</si>
  <si>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</si>
  <si>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</si>
  <si>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</si>
  <si>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</si>
  <si>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</si>
  <si>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</si>
  <si>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</si>
  <si>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</si>
  <si>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</si>
  <si>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</si>
  <si>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</si>
  <si>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</si>
  <si>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</si>
  <si>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</si>
  <si>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</si>
  <si>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</si>
  <si>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</si>
  <si>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</si>
  <si>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</si>
  <si>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</si>
  <si>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</si>
  <si>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</si>
  <si>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</si>
  <si>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</si>
  <si>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</si>
  <si>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</si>
  <si>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</si>
  <si>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</si>
  <si>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</si>
  <si>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</si>
  <si>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</si>
  <si>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</si>
  <si>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</si>
  <si>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</si>
  <si>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</si>
  <si>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</si>
  <si>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</si>
  <si>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</si>
  <si>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</si>
  <si>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</si>
  <si>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</si>
  <si>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</si>
  <si>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</si>
  <si>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</si>
  <si>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</si>
  <si>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</si>
  <si>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</si>
  <si>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</si>
  <si>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</si>
  <si>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</si>
  <si>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</si>
  <si>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</si>
  <si>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</si>
  <si>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</si>
  <si>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</si>
  <si>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</si>
  <si>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</si>
  <si>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</si>
  <si>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</si>
  <si>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</si>
  <si>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</si>
  <si>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</si>
  <si>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</si>
  <si>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</si>
  <si>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</si>
  <si>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</si>
  <si>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</si>
  <si>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</si>
  <si>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</si>
  <si>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</si>
  <si>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</si>
  <si>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</si>
  <si>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</si>
  <si>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</si>
  <si>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</si>
  <si>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</si>
  <si>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</si>
  <si>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</si>
  <si>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</si>
  <si>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</si>
  <si>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</si>
  <si>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</si>
  <si>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</si>
  <si>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</si>
  <si>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</si>
  <si>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</si>
  <si>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</si>
  <si>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</si>
  <si>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</si>
  <si>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</si>
  <si>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</si>
  <si>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</si>
  <si>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</si>
  <si>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</si>
  <si>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</si>
  <si>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</si>
  <si>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</si>
  <si>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</si>
  <si>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</si>
  <si>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</si>
  <si>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</si>
  <si>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</si>
  <si>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</si>
  <si>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</si>
  <si>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</si>
  <si>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</si>
  <si>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</si>
  <si>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</si>
  <si>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</si>
  <si>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</si>
  <si>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</si>
  <si>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</si>
  <si>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</si>
  <si>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</si>
  <si>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</si>
  <si>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</si>
  <si>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</si>
  <si>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</si>
  <si>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</si>
  <si>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</si>
  <si>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</si>
  <si>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</si>
  <si>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</si>
  <si>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</si>
  <si>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</si>
  <si>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</si>
  <si>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</si>
  <si>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</si>
  <si>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</si>
  <si>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</si>
  <si>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</si>
  <si>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</si>
  <si>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</si>
  <si>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</si>
  <si>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</si>
  <si>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</si>
  <si>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</si>
  <si>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</si>
  <si>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</si>
  <si>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</si>
  <si>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</si>
  <si>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</si>
  <si>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</si>
  <si>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</si>
  <si>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</si>
  <si>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</si>
  <si>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</si>
  <si>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</si>
  <si>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</si>
  <si>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</si>
  <si>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</si>
  <si>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</si>
  <si>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</si>
  <si>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</si>
  <si>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</si>
  <si>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</si>
  <si>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</si>
  <si>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</si>
  <si>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</si>
  <si>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</si>
  <si>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</si>
  <si>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</si>
  <si>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</si>
  <si>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</si>
  <si>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</si>
  <si>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</si>
  <si>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</si>
  <si>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</si>
  <si>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</si>
  <si>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</si>
  <si>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</si>
  <si>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</si>
  <si>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</si>
  <si>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</si>
  <si>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</si>
  <si>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</si>
  <si>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</si>
  <si>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</si>
  <si>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</si>
  <si>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</si>
  <si>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</si>
  <si>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</si>
  <si>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</si>
  <si>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</si>
  <si>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</si>
  <si>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</si>
  <si>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</si>
  <si>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</si>
  <si>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</si>
  <si>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</si>
  <si>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</si>
  <si>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</si>
  <si>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</si>
  <si>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</si>
  <si>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</si>
  <si>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</si>
  <si>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</si>
  <si>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</si>
  <si>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</si>
  <si>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</si>
  <si>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</si>
  <si>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</si>
  <si>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</si>
  <si>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</si>
  <si>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</si>
  <si>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</si>
  <si>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</si>
  <si>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</si>
  <si>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</si>
  <si>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</si>
  <si>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</si>
  <si>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</si>
  <si>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</si>
  <si>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</si>
  <si>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</si>
  <si>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</si>
  <si>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</si>
  <si>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</si>
  <si>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</si>
  <si>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</si>
  <si>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</si>
  <si>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</si>
  <si>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</si>
  <si>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</si>
  <si>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</si>
  <si>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</si>
  <si>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</si>
  <si>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</si>
  <si>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</si>
  <si>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</si>
  <si>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</si>
  <si>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</si>
  <si>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</si>
  <si>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</si>
  <si>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</si>
  <si>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</si>
  <si>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</si>
  <si>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</si>
  <si>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</si>
  <si>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</si>
  <si>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</si>
  <si>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</si>
  <si>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</si>
  <si>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</si>
  <si>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</si>
  <si>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</si>
  <si>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</si>
  <si>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</si>
  <si>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</si>
  <si>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</si>
  <si>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</si>
  <si>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</si>
  <si>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</si>
  <si>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</si>
  <si>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</si>
  <si>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</si>
  <si>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</si>
  <si>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</si>
  <si>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</si>
  <si>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</si>
  <si>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</si>
  <si>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</si>
  <si>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</si>
  <si>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</si>
  <si>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</si>
  <si>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</si>
  <si>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</si>
  <si>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</si>
  <si>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</si>
  <si>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</si>
  <si>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</si>
  <si>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</si>
  <si>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</si>
  <si>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</si>
  <si>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</si>
  <si>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</si>
  <si>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</si>
  <si>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</si>
  <si>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</si>
  <si>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</si>
  <si>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</si>
  <si>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</si>
  <si>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</si>
  <si>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</si>
  <si>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</si>
  <si>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</si>
  <si>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</si>
  <si>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</si>
  <si>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</si>
  <si>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</si>
  <si>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</si>
  <si>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</si>
  <si>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</si>
  <si>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</si>
  <si>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</si>
  <si>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</si>
  <si>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</si>
  <si>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</si>
  <si>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</si>
  <si>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</si>
  <si>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</si>
  <si>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</si>
  <si>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</si>
  <si>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</si>
  <si>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</si>
  <si>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</si>
  <si>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</si>
  <si>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</si>
  <si>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</si>
  <si>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</si>
  <si>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</si>
  <si>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</si>
  <si>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</si>
  <si>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</si>
  <si>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</si>
  <si>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</si>
  <si>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</si>
  <si>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</si>
  <si>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</si>
  <si>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</si>
  <si>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</si>
  <si>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</si>
  <si>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</si>
  <si>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</si>
  <si>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</si>
  <si>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</si>
  <si>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</si>
  <si>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</si>
  <si>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</si>
  <si>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</si>
  <si>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</si>
  <si>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</si>
  <si>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</si>
  <si>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</si>
  <si>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</si>
  <si>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</si>
  <si>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</si>
  <si>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</si>
  <si>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</si>
  <si>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</si>
  <si>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</si>
  <si>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</si>
  <si>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</si>
  <si>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</si>
  <si>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</si>
  <si>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</si>
  <si>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</si>
  <si>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</si>
  <si>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</si>
  <si>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</si>
  <si>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</si>
  <si>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</si>
  <si>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</si>
  <si>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</si>
  <si>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</si>
  <si>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</si>
  <si>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</si>
  <si>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</si>
  <si>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</si>
  <si>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</si>
  <si>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</si>
  <si>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</si>
  <si>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</si>
  <si>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</si>
  <si>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</si>
  <si>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</si>
  <si>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</si>
  <si>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</si>
  <si>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</si>
  <si>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</si>
  <si>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</si>
  <si>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</si>
  <si>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</si>
  <si>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</si>
  <si>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</si>
  <si>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</si>
  <si>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</si>
  <si>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</si>
  <si>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</si>
  <si>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</si>
  <si>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</si>
  <si>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</si>
  <si>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</si>
  <si>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</si>
  <si>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</si>
  <si>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</si>
  <si>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</si>
  <si>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</si>
  <si>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</si>
  <si>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</si>
  <si>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</si>
  <si>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</si>
  <si>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</si>
  <si>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</si>
  <si>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</si>
  <si>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</si>
  <si>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</si>
  <si>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</si>
  <si>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</si>
  <si>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</si>
  <si>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</si>
  <si>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</si>
  <si>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</si>
  <si>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</si>
  <si>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</si>
  <si>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</si>
  <si>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</si>
  <si>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</si>
  <si>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</si>
  <si>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</si>
  <si>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</si>
  <si>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</si>
  <si>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</si>
  <si>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</si>
  <si>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</si>
  <si>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</si>
  <si>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</si>
  <si>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</si>
  <si>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</si>
  <si>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</si>
  <si>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</si>
  <si>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</si>
  <si>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</si>
  <si>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</si>
  <si>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</si>
  <si>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</si>
  <si>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</si>
  <si>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</si>
  <si>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</si>
  <si>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</si>
  <si>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</si>
  <si>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</si>
  <si>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</si>
  <si>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</si>
  <si>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</si>
  <si>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</si>
  <si>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</si>
  <si>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</si>
  <si>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</si>
  <si>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</si>
  <si>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</si>
  <si>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</si>
  <si>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</si>
  <si>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</si>
  <si>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</si>
  <si>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</si>
  <si>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</si>
  <si>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</si>
  <si>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</si>
  <si>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</si>
  <si>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</si>
  <si>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</si>
  <si>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</si>
  <si>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</si>
  <si>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</si>
  <si>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</si>
  <si>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</si>
  <si>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</si>
  <si>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</si>
  <si>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</si>
  <si>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</si>
  <si>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</si>
  <si>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</si>
  <si>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</si>
  <si>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</si>
  <si>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</si>
  <si>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</si>
  <si>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</si>
  <si>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</si>
  <si>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</si>
  <si>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</si>
  <si>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</si>
  <si>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</si>
  <si>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</si>
  <si>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</si>
  <si>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</si>
  <si>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</si>
  <si>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</si>
  <si>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</si>
  <si>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</si>
  <si>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</si>
  <si>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</si>
  <si>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</si>
  <si>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</si>
  <si>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</si>
  <si>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</si>
  <si>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</si>
  <si>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</si>
  <si>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</si>
  <si>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</si>
  <si>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</si>
  <si>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</si>
  <si>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</si>
  <si>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</si>
  <si>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</si>
  <si>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</si>
  <si>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</si>
  <si>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</si>
  <si>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</si>
  <si>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</si>
  <si>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</si>
  <si>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</si>
  <si>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</si>
  <si>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</si>
  <si>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</si>
  <si>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</si>
  <si>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</si>
  <si>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</si>
  <si>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</si>
  <si>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</si>
  <si>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</si>
  <si>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</si>
  <si>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</si>
  <si>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</si>
  <si>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</si>
  <si>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</si>
  <si>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</si>
  <si>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</si>
  <si>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</si>
  <si>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</si>
  <si>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</si>
  <si>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</si>
  <si>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</si>
  <si>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</si>
  <si>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</si>
  <si>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</si>
  <si>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</si>
  <si>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</si>
  <si>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</si>
  <si>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</si>
  <si>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</si>
  <si>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</si>
  <si>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</si>
  <si>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</si>
  <si>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</si>
  <si>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</si>
  <si>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</si>
  <si>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</si>
  <si>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</si>
  <si>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</si>
  <si>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</si>
  <si>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</si>
  <si>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</si>
  <si>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</si>
  <si>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</si>
  <si>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</si>
  <si>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</si>
  <si>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</si>
  <si>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</si>
  <si>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</si>
  <si>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</si>
  <si>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</si>
  <si>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</si>
  <si>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</si>
  <si>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</si>
  <si>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</si>
  <si>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</si>
  <si>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</si>
  <si>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</si>
  <si>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</si>
  <si>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</si>
  <si>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</si>
  <si>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</si>
  <si>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</si>
  <si>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</si>
  <si>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</si>
  <si>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</si>
  <si>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</si>
  <si>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</si>
  <si>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</si>
  <si>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</si>
  <si>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</si>
  <si>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</si>
  <si>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</si>
  <si>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</si>
  <si>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</si>
  <si>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</si>
  <si>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</si>
  <si>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</si>
  <si>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</si>
  <si>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</si>
  <si>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</si>
  <si>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</si>
  <si>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</si>
  <si>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</si>
  <si>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</si>
  <si>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</si>
  <si>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</si>
  <si>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</si>
  <si>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</si>
  <si>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</si>
  <si>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</si>
  <si>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</si>
  <si>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</si>
  <si>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</si>
  <si>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</si>
  <si>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</si>
  <si>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</si>
  <si>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</si>
  <si>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</si>
  <si>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</si>
  <si>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</si>
  <si>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</si>
  <si>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</si>
  <si>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</si>
  <si>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</si>
  <si>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</si>
  <si>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</si>
  <si>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</si>
  <si>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</si>
  <si>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</si>
  <si>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</si>
  <si>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</si>
  <si>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</si>
  <si>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</si>
  <si>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</si>
  <si>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</si>
  <si>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</si>
  <si>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</si>
  <si>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</si>
  <si>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</si>
  <si>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</si>
  <si>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</si>
  <si>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</si>
  <si>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</si>
  <si>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</si>
  <si>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</si>
  <si>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</si>
  <si>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</si>
  <si>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</si>
  <si>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</si>
  <si>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</si>
  <si>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</si>
  <si>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</si>
  <si>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</si>
  <si>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</si>
  <si>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</si>
  <si>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</si>
  <si>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</si>
  <si>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</si>
  <si>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</si>
  <si>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</si>
  <si>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</si>
  <si>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</si>
  <si>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</si>
  <si>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</si>
  <si>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</si>
  <si>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</si>
  <si>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</si>
  <si>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</si>
  <si>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</si>
  <si>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</si>
  <si>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</si>
  <si>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</si>
  <si>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</si>
  <si>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</si>
  <si>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</si>
  <si>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</si>
  <si>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</si>
  <si>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</si>
  <si>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</si>
  <si>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</si>
  <si>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</si>
  <si>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</si>
  <si>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</si>
  <si>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</si>
  <si>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</si>
  <si>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</si>
  <si>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</si>
  <si>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</si>
  <si>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</si>
  <si>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</si>
  <si>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</si>
  <si>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</si>
  <si>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</si>
  <si>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</si>
  <si>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</si>
  <si>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</si>
  <si>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</si>
  <si>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</si>
  <si>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</si>
  <si>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</si>
  <si>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</si>
  <si>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</si>
  <si>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</si>
  <si>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</si>
  <si>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</si>
  <si>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</si>
  <si>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</si>
  <si>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</si>
  <si>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</si>
  <si>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</si>
  <si>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</si>
  <si>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</si>
  <si>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</si>
  <si>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</si>
  <si>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</si>
  <si>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</si>
  <si>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</si>
  <si>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</si>
  <si>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</si>
  <si>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</si>
  <si>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</si>
  <si>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</si>
  <si>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</si>
  <si>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</si>
  <si>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</si>
  <si>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</si>
  <si>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</si>
  <si>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</si>
  <si>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</si>
  <si>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</si>
  <si>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</si>
  <si>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</si>
  <si>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</si>
  <si>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</si>
  <si>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</si>
  <si>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</si>
  <si>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</si>
  <si>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</si>
  <si>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</si>
  <si>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</si>
  <si>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</si>
  <si>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</si>
  <si>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</si>
  <si>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</si>
  <si>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</si>
  <si>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</si>
  <si>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</si>
  <si>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</si>
  <si>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</si>
  <si>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</si>
  <si>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</si>
  <si>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</si>
  <si>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</si>
  <si>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</si>
  <si>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</si>
  <si>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</si>
  <si>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</si>
  <si>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</si>
  <si>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</si>
  <si>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</si>
  <si>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</si>
  <si>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</si>
  <si>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</si>
  <si>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</si>
  <si>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</si>
  <si>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</si>
  <si>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</si>
  <si>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</si>
  <si>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</si>
  <si>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</si>
  <si>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</si>
  <si>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</si>
  <si>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</si>
  <si>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</si>
  <si>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</si>
  <si>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</si>
  <si>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</si>
  <si>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</si>
  <si>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</si>
  <si>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</si>
  <si>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</si>
  <si>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</si>
  <si>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</si>
  <si>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</si>
  <si>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</si>
  <si>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</si>
  <si>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</si>
  <si>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</si>
  <si>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</si>
  <si>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</si>
  <si>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</si>
  <si>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</si>
  <si>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</si>
  <si>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</si>
  <si>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</si>
  <si>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</si>
  <si>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</si>
  <si>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</si>
  <si>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</si>
  <si>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</si>
  <si>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</si>
  <si>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</si>
  <si>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</si>
  <si>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</si>
  <si>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</si>
  <si>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</si>
  <si>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</si>
  <si>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</si>
  <si>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</si>
  <si>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</si>
  <si>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</si>
  <si>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</si>
  <si>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</si>
  <si>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</si>
  <si>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</si>
  <si>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</si>
  <si>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</si>
  <si>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</si>
  <si>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</si>
  <si>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</si>
  <si>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</si>
  <si>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</si>
  <si>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</si>
  <si>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</si>
  <si>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</si>
  <si>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</si>
  <si>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</si>
  <si>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</si>
  <si>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</si>
  <si>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</si>
  <si>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</si>
  <si>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</si>
  <si>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</si>
  <si>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</si>
  <si>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</si>
  <si>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</si>
  <si>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</si>
  <si>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</si>
  <si>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</si>
  <si>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</si>
  <si>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</si>
  <si>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</si>
  <si>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</si>
  <si>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</si>
  <si>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</si>
  <si>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</si>
  <si>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</si>
  <si>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</si>
  <si>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</si>
  <si>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</si>
  <si>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</si>
  <si>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</si>
  <si>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</si>
  <si>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</si>
  <si>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</si>
  <si>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</si>
  <si>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</si>
  <si>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</si>
  <si>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</si>
  <si>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</si>
  <si>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</si>
  <si>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</si>
  <si>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</si>
  <si>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</si>
  <si>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</si>
  <si>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</si>
  <si>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</si>
  <si>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</si>
  <si>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</si>
  <si>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</si>
  <si>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</si>
  <si>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</si>
  <si>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</si>
  <si>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</si>
  <si>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</si>
  <si>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</si>
  <si>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</si>
  <si>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</si>
  <si>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</si>
  <si>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</si>
  <si>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</si>
  <si>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</si>
  <si>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</si>
  <si>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</si>
  <si>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</si>
  <si>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</si>
  <si>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</si>
  <si>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</si>
  <si>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</si>
  <si>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</si>
  <si>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</si>
  <si>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</si>
  <si>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</si>
  <si>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</si>
  <si>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</si>
  <si>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</si>
  <si>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</si>
  <si>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</si>
  <si>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</si>
  <si>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</si>
  <si>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</si>
  <si>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</si>
  <si>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</si>
  <si>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</si>
  <si>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</si>
  <si>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</si>
  <si>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</si>
  <si>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</si>
  <si>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</si>
  <si>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</si>
  <si>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</si>
  <si>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</si>
  <si>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</si>
  <si>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</si>
  <si>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</si>
  <si>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</si>
  <si>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</si>
  <si>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</si>
  <si>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</si>
  <si>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</si>
  <si>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</si>
  <si>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</si>
  <si>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</si>
  <si>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</si>
  <si>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</si>
  <si>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</si>
  <si>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</si>
  <si>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</si>
  <si>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</si>
  <si>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</si>
  <si>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</si>
  <si>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</si>
  <si>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</si>
  <si>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</si>
  <si>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</si>
  <si>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</si>
  <si>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</si>
  <si>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</si>
  <si>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</si>
  <si>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</si>
  <si>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</si>
  <si>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</si>
  <si>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</si>
  <si>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</si>
  <si>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</si>
  <si>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</si>
  <si>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</si>
  <si>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</si>
  <si>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</si>
  <si>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</si>
  <si>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</si>
  <si>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</si>
  <si>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</si>
  <si>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</si>
  <si>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</si>
  <si>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</si>
  <si>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</si>
  <si>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</si>
  <si>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</si>
  <si>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</si>
  <si>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</si>
  <si>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</si>
  <si>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</si>
  <si>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</si>
  <si>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</si>
  <si>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</si>
  <si>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</si>
  <si>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</si>
  <si>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</si>
  <si>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</si>
  <si>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</si>
  <si>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</si>
  <si>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</si>
  <si>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</si>
  <si>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</si>
  <si>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</si>
  <si>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</si>
  <si>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</si>
  <si>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</si>
  <si>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</si>
  <si>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</si>
  <si>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</si>
  <si>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</si>
  <si>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</si>
  <si>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</si>
  <si>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</si>
  <si>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</si>
  <si>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</si>
  <si>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</si>
  <si>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</si>
  <si>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</si>
  <si>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</si>
  <si>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</si>
  <si>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</si>
  <si>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</si>
  <si>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</si>
  <si>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</si>
  <si>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</si>
  <si>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</si>
  <si>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</si>
  <si>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</si>
  <si>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</si>
  <si>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</si>
  <si>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</si>
  <si>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</si>
  <si>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</si>
  <si>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</si>
  <si>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</si>
  <si>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</si>
  <si>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</si>
  <si>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</si>
  <si>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</si>
  <si>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</si>
  <si>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</si>
  <si>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</si>
  <si>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</si>
  <si>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</si>
  <si>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</si>
  <si>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</si>
  <si>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</si>
  <si>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</si>
  <si>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</si>
  <si>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</si>
  <si>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</si>
  <si>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</si>
  <si>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</si>
  <si>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</si>
  <si>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</si>
  <si>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</si>
  <si>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</si>
  <si>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</si>
  <si>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</si>
  <si>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</si>
  <si>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</si>
  <si>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</si>
  <si>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</si>
  <si>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</si>
  <si>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</si>
  <si>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</si>
  <si>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</si>
  <si>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</si>
  <si>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</si>
  <si>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</si>
  <si>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</si>
  <si>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</si>
  <si>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</si>
  <si>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</si>
  <si>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</si>
  <si>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</si>
  <si>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</si>
  <si>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</si>
  <si>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</si>
  <si>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</si>
  <si>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</si>
  <si>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</si>
  <si>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</si>
  <si>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</si>
  <si>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</si>
  <si>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</si>
  <si>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</si>
  <si>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</si>
  <si>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</si>
  <si>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</si>
  <si>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</si>
  <si>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</si>
  <si>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</si>
  <si>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</si>
  <si>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</si>
  <si>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</si>
  <si>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</si>
  <si>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</si>
  <si>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</si>
  <si>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</si>
  <si>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</si>
  <si>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</si>
  <si>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</si>
  <si>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</si>
  <si>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</si>
  <si>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</si>
  <si>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</si>
  <si>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</si>
  <si>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</si>
  <si>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</si>
  <si>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</si>
  <si>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</si>
  <si>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</si>
  <si>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</si>
  <si>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</si>
  <si>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</si>
  <si>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</si>
  <si>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</si>
  <si>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</si>
  <si>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</si>
  <si>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</si>
  <si>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</si>
  <si>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</si>
  <si>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</si>
  <si>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</si>
  <si>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</si>
  <si>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</si>
  <si>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</si>
  <si>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</si>
  <si>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</si>
  <si>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</si>
  <si>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</si>
  <si>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</si>
  <si>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</si>
  <si>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</si>
  <si>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</si>
  <si>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</si>
  <si>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</si>
  <si>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</si>
  <si>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</si>
  <si>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</si>
  <si>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</si>
  <si>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</si>
  <si>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</si>
  <si>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</si>
  <si>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</si>
  <si>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</si>
  <si>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</si>
  <si>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</si>
  <si>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</si>
  <si>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</si>
  <si>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</si>
  <si>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</si>
  <si>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</si>
  <si>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</si>
  <si>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</si>
  <si>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</si>
  <si>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</si>
  <si>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</si>
  <si>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</si>
  <si>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</si>
  <si>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</si>
  <si>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</si>
  <si>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</si>
  <si>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</si>
  <si>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</si>
  <si>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</si>
  <si>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</si>
  <si>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</si>
  <si>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</si>
  <si>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</si>
  <si>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</si>
  <si>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</si>
  <si>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</si>
  <si>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</si>
  <si>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</si>
  <si>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</si>
  <si>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</si>
  <si>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</si>
  <si>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</si>
  <si>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</si>
  <si>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</si>
  <si>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</si>
  <si>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</si>
  <si>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</si>
  <si>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</si>
  <si>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</si>
  <si>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</si>
  <si>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</si>
  <si>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</si>
  <si>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</si>
  <si>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</si>
  <si>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</si>
  <si>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</si>
  <si>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</si>
  <si>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</si>
  <si>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</si>
  <si>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</si>
  <si>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</si>
  <si>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</si>
  <si>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</si>
  <si>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</si>
  <si>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</si>
  <si>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</si>
  <si>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</si>
  <si>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</si>
  <si>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</si>
  <si>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</si>
  <si>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</si>
  <si>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</si>
  <si>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</si>
  <si>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</si>
  <si>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</si>
  <si>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</si>
  <si>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</si>
  <si>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</si>
  <si>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</si>
  <si>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</si>
  <si>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</si>
  <si>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</si>
  <si>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</si>
  <si>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</si>
  <si>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</si>
  <si>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</si>
  <si>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</si>
  <si>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</si>
  <si>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</si>
  <si>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</si>
  <si>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</si>
  <si>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</si>
  <si>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</si>
  <si>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</si>
  <si>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</si>
  <si>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</si>
  <si>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</si>
  <si>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</si>
  <si>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</si>
  <si>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</si>
  <si>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</si>
  <si>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</si>
  <si>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</si>
  <si>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</si>
  <si>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</si>
  <si>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</si>
  <si>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</si>
  <si>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</si>
  <si>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</si>
  <si>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</si>
  <si>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</si>
  <si>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</si>
  <si>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</si>
  <si>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</si>
  <si>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</si>
  <si>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</si>
  <si>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</si>
  <si>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</si>
  <si>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</si>
  <si>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</si>
  <si>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</si>
  <si>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</si>
  <si>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</si>
  <si>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</si>
  <si>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</si>
  <si>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</si>
  <si>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</si>
  <si>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</si>
  <si>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</si>
  <si>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</si>
  <si>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</si>
  <si>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</si>
  <si>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</si>
  <si>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</si>
  <si>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</si>
  <si>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</si>
  <si>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</si>
  <si>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</si>
  <si>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</si>
  <si>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</si>
  <si>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</si>
  <si>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</si>
  <si>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</si>
  <si>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</si>
  <si>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</si>
  <si>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</si>
  <si>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</si>
  <si>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</si>
  <si>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</si>
  <si>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</si>
  <si>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</si>
  <si>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</si>
  <si>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</si>
  <si>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</si>
  <si>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</si>
  <si>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</si>
  <si>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</si>
  <si>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</si>
  <si>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</si>
  <si>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</si>
  <si>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</si>
  <si>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</si>
  <si>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</si>
  <si>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</si>
  <si>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</si>
  <si>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</si>
  <si>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</si>
  <si>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</si>
  <si>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</si>
  <si>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</si>
  <si>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</si>
  <si>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</si>
  <si>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</si>
  <si>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</si>
  <si>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</si>
  <si>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</si>
  <si>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</si>
  <si>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</si>
  <si>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</si>
  <si>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</si>
  <si>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</si>
  <si>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</si>
  <si>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</si>
  <si>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</si>
  <si>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</si>
  <si>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</si>
  <si>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</si>
  <si>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</si>
  <si>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</si>
  <si>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</si>
  <si>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</si>
  <si>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</si>
  <si>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</si>
  <si>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</si>
  <si>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</si>
  <si>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</si>
  <si>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</si>
  <si>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</si>
  <si>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</si>
  <si>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</si>
  <si>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</si>
  <si>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</si>
  <si>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</si>
  <si>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</si>
  <si>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</si>
  <si>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</si>
  <si>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</si>
  <si>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</si>
  <si>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</si>
  <si>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</si>
  <si>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</si>
  <si>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</si>
  <si>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</si>
  <si>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</si>
  <si>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</si>
  <si>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</si>
  <si>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</si>
  <si>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</si>
  <si>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</si>
  <si>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</si>
  <si>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</si>
  <si>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</si>
  <si>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</si>
  <si>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</si>
  <si>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</si>
  <si>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</si>
  <si>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</si>
  <si>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</si>
  <si>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</si>
  <si>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</si>
  <si>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</si>
  <si>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</si>
  <si>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</si>
  <si>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</si>
  <si>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</si>
  <si>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</si>
  <si>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</si>
  <si>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</si>
  <si>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</si>
  <si>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</si>
  <si>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</si>
  <si>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</si>
  <si>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</si>
  <si>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</si>
  <si>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</si>
  <si>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</si>
  <si>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</si>
  <si>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</si>
  <si>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</si>
  <si>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</si>
  <si>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</si>
  <si>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</si>
  <si>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</si>
  <si>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</si>
  <si>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</si>
  <si>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</si>
  <si>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</si>
  <si>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</si>
  <si>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</si>
  <si>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</si>
  <si>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</si>
  <si>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</si>
  <si>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</si>
  <si>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</si>
  <si>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</si>
  <si>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</si>
  <si>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</si>
  <si>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</si>
  <si>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</si>
  <si>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</si>
  <si>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</si>
  <si>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</si>
  <si>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</si>
  <si>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</si>
  <si>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</si>
  <si>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</si>
  <si>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</si>
  <si>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</si>
  <si>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</si>
  <si>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</si>
  <si>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</si>
  <si>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</si>
  <si>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</si>
  <si>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</si>
  <si>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</si>
  <si>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</si>
  <si>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</si>
  <si>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</si>
  <si>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</si>
  <si>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</si>
  <si>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</si>
  <si>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</si>
  <si>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</si>
  <si>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</si>
  <si>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</si>
  <si>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</si>
  <si>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</si>
  <si>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</si>
  <si>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</si>
  <si>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</si>
  <si>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</si>
  <si>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</si>
  <si>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</si>
  <si>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</si>
  <si>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</si>
  <si>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</si>
  <si>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</si>
  <si>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</si>
  <si>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</si>
  <si>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</si>
  <si>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</si>
  <si>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</si>
  <si>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</si>
  <si>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</si>
  <si>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</si>
  <si>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</si>
  <si>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</si>
  <si>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</si>
  <si>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</si>
  <si>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</si>
  <si>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</si>
  <si>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</si>
  <si>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</si>
  <si>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</si>
  <si>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</si>
  <si>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</si>
  <si>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</si>
  <si>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</si>
  <si>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</si>
  <si>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</si>
  <si>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</si>
  <si>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</si>
  <si>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</si>
  <si>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</si>
  <si>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</si>
  <si>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</si>
  <si>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</si>
  <si>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</si>
  <si>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</si>
  <si>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</si>
  <si>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</si>
  <si>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</si>
  <si>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</si>
  <si>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</si>
  <si>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</si>
  <si>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</si>
  <si>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</si>
  <si>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</si>
  <si>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</si>
  <si>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</si>
  <si>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</si>
  <si>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</si>
  <si>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</si>
  <si>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</si>
  <si>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</si>
  <si>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</si>
  <si>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</si>
  <si>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</si>
  <si>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</si>
  <si>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</si>
  <si>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</si>
  <si>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</si>
  <si>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</si>
  <si>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</si>
  <si>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</si>
  <si>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</si>
  <si>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</si>
  <si>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</si>
  <si>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</si>
  <si>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</si>
  <si>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</si>
  <si>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</si>
  <si>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</si>
  <si>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</si>
  <si>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</si>
  <si>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</si>
  <si>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</si>
  <si>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</si>
  <si>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</si>
  <si>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</si>
  <si>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</si>
  <si>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</si>
  <si>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</si>
  <si>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</si>
  <si>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</si>
  <si>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</si>
  <si>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</si>
  <si>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</si>
  <si>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</si>
  <si>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</si>
  <si>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</si>
  <si>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</si>
  <si>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</si>
  <si>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</si>
  <si>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</si>
  <si>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</si>
  <si>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</si>
  <si>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</si>
  <si>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</si>
  <si>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</si>
  <si>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</si>
  <si>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</si>
  <si>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</si>
  <si>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</si>
  <si>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</si>
  <si>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</si>
  <si>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</si>
  <si>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</si>
  <si>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</si>
  <si>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</si>
  <si>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</si>
  <si>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</si>
  <si>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</si>
  <si>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</si>
  <si>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</si>
  <si>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</si>
  <si>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</si>
  <si>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</si>
  <si>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</si>
  <si>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</si>
  <si>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</si>
  <si>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</si>
  <si>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</si>
  <si>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</si>
  <si>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</si>
  <si>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</si>
  <si>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</si>
  <si>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</si>
  <si>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</si>
  <si>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</si>
  <si>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</si>
  <si>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</si>
  <si>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</si>
  <si>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</si>
  <si>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</si>
  <si>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</si>
  <si>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</si>
  <si>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</si>
  <si>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</si>
  <si>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</si>
  <si>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</si>
  <si>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</si>
  <si>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</si>
  <si>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</si>
  <si>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</si>
  <si>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</si>
  <si>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</si>
  <si>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</si>
  <si>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</si>
  <si>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</si>
  <si>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</si>
  <si>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</si>
  <si>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</si>
  <si>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</si>
  <si>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</si>
  <si>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</si>
  <si>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</si>
  <si>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</si>
  <si>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</si>
  <si>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</si>
  <si>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</si>
  <si>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</si>
  <si>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</si>
  <si>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</si>
  <si>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</si>
  <si>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</si>
  <si>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</si>
  <si>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</si>
  <si>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</si>
  <si>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</si>
  <si>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</si>
  <si>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</si>
  <si>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</si>
  <si>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</si>
  <si>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</si>
  <si>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</si>
  <si>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</si>
  <si>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</si>
  <si>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</si>
  <si>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</si>
  <si>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</si>
  <si>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</si>
  <si>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</si>
  <si>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</si>
  <si>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</si>
  <si>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</si>
  <si>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</si>
  <si>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</si>
  <si>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</si>
  <si>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</si>
  <si>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</si>
  <si>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</si>
  <si>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</si>
  <si>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</si>
  <si>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</si>
  <si>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</si>
  <si>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</si>
  <si>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</si>
  <si>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</si>
  <si>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</si>
  <si>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</si>
  <si>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</si>
  <si>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</si>
  <si>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</si>
  <si>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</si>
  <si>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</si>
  <si>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</si>
  <si>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</si>
  <si>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</si>
  <si>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</si>
  <si>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</si>
  <si>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</si>
  <si>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</si>
  <si>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</si>
  <si>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</si>
  <si>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</si>
  <si>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</si>
  <si>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</si>
  <si>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</si>
  <si>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</si>
  <si>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</si>
  <si>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</si>
  <si>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</si>
  <si>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</si>
  <si>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</si>
  <si>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</si>
  <si>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</si>
  <si>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</si>
  <si>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</si>
  <si>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</si>
  <si>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</si>
  <si>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</si>
  <si>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</si>
  <si>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</si>
  <si>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</si>
  <si>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</si>
  <si>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</si>
  <si>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</si>
  <si>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</si>
  <si>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</si>
  <si>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</si>
  <si>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</si>
  <si>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</si>
  <si>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</si>
  <si>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</si>
  <si>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</si>
  <si>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</si>
  <si>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</si>
  <si>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</si>
  <si>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</si>
  <si>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</si>
  <si>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</si>
  <si>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</si>
  <si>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</si>
  <si>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</si>
  <si>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</si>
  <si>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</si>
  <si>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</si>
  <si>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</si>
  <si>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</si>
  <si>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</si>
  <si>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</si>
  <si>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</si>
  <si>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</si>
  <si>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</si>
  <si>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</si>
  <si>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</si>
  <si>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</si>
  <si>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</si>
  <si>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</si>
  <si>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</si>
  <si>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</si>
  <si>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</si>
  <si>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</si>
  <si>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</si>
  <si>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</si>
  <si>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</si>
  <si>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</si>
  <si>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</si>
  <si>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</si>
  <si>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</si>
  <si>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</si>
  <si>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</si>
  <si>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</si>
  <si>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</si>
  <si>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</si>
  <si>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</si>
  <si>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</si>
  <si>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</si>
  <si>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</si>
  <si>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</si>
  <si>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</si>
  <si>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</si>
  <si>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</si>
  <si>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</si>
  <si>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</si>
  <si>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</si>
  <si>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</si>
  <si>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</si>
  <si>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</si>
  <si>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</si>
  <si>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</si>
  <si>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</si>
  <si>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</si>
  <si>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</si>
  <si>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</si>
  <si>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</si>
  <si>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</si>
  <si>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</si>
  <si>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</si>
  <si>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</si>
  <si>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</si>
  <si>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</si>
  <si>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</si>
  <si>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</si>
  <si>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</si>
  <si>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</si>
  <si>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</si>
  <si>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</si>
  <si>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</si>
  <si>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</si>
  <si>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</si>
  <si>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</si>
  <si>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</si>
  <si>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</si>
  <si>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</si>
  <si>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</si>
  <si>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</si>
  <si>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</si>
  <si>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</si>
  <si>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</si>
  <si>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</si>
  <si>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</si>
  <si>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</si>
  <si>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</si>
  <si>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</si>
  <si>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</si>
  <si>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</si>
  <si>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</si>
  <si>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</si>
  <si>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</si>
  <si>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</si>
  <si>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</si>
  <si>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</si>
  <si>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</si>
  <si>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</si>
  <si>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</si>
  <si>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</si>
  <si>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</si>
  <si>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</si>
  <si>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</si>
  <si>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</si>
  <si>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</si>
  <si>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</si>
  <si>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</si>
  <si>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</si>
  <si>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</si>
  <si>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</si>
  <si>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</si>
  <si>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</si>
  <si>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</si>
  <si>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</si>
  <si>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</si>
  <si>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</si>
  <si>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</si>
  <si>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</si>
  <si>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</si>
  <si>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</si>
  <si>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</si>
  <si>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</si>
  <si>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</si>
  <si>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</si>
  <si>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</si>
  <si>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</si>
  <si>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</si>
  <si>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</si>
  <si>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</si>
  <si>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</si>
  <si>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</si>
  <si>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</si>
  <si>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</si>
  <si>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</si>
  <si>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</si>
  <si>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</si>
  <si>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</si>
  <si>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</si>
  <si>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</si>
  <si>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</si>
  <si>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</si>
  <si>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</si>
  <si>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</si>
  <si>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</si>
  <si>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</si>
  <si>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</si>
  <si>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</si>
  <si>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</si>
  <si>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</si>
  <si>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</si>
  <si>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</si>
  <si>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</si>
  <si>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</si>
  <si>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</si>
  <si>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</si>
  <si>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</si>
  <si>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</si>
  <si>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</si>
  <si>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</si>
  <si>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</si>
  <si>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</si>
  <si>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</si>
  <si>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</si>
  <si>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</si>
  <si>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</si>
  <si>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</si>
  <si>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</si>
  <si>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</si>
  <si>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</si>
  <si>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</si>
  <si>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</si>
  <si>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</si>
  <si>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</si>
  <si>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</si>
  <si>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</si>
  <si>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</si>
  <si>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</si>
  <si>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</si>
  <si>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</si>
  <si>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</si>
  <si>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</si>
  <si>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</si>
  <si>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</si>
  <si>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</si>
  <si>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</si>
  <si>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</si>
  <si>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</si>
  <si>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</si>
  <si>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</si>
  <si>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</si>
  <si>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</si>
  <si>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</si>
  <si>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</si>
  <si>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</si>
  <si>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</si>
  <si>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</si>
  <si>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</si>
  <si>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</si>
  <si>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</si>
  <si>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</si>
  <si>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</si>
  <si>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</si>
  <si>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</si>
  <si>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</si>
  <si>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</si>
  <si>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</si>
  <si>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</si>
  <si>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</si>
  <si>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</si>
  <si>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</si>
  <si>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</si>
  <si>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</si>
  <si>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</si>
  <si>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</si>
  <si>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</si>
  <si>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</si>
  <si>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</si>
  <si>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</si>
  <si>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</si>
  <si>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</si>
  <si>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</si>
  <si>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</si>
  <si>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</si>
  <si>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</si>
  <si>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</si>
  <si>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</si>
  <si>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</si>
  <si>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</si>
  <si>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</si>
  <si>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</si>
  <si>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</si>
  <si>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</si>
  <si>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</si>
  <si>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</si>
  <si>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</si>
  <si>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</si>
  <si>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</si>
  <si>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</si>
  <si>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</si>
  <si>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</si>
  <si>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</si>
  <si>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</si>
  <si>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</si>
  <si>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</si>
  <si>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</si>
  <si>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</si>
  <si>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</si>
  <si>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</si>
  <si>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</si>
  <si>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</si>
  <si>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</si>
  <si>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</si>
  <si>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</si>
  <si>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</si>
  <si>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</si>
  <si>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</si>
  <si>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</si>
  <si>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</si>
  <si>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</si>
  <si>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</si>
  <si>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</si>
  <si>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</si>
  <si>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</si>
  <si>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</si>
  <si>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</si>
  <si>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</si>
  <si>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</si>
  <si>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</si>
  <si>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</si>
  <si>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</si>
  <si>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</si>
  <si>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</si>
  <si>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</si>
  <si>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</si>
  <si>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</si>
  <si>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</si>
  <si>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</si>
  <si>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</si>
  <si>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</si>
  <si>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</si>
  <si>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</si>
  <si>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</si>
  <si>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</si>
  <si>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</si>
  <si>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</si>
  <si>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</si>
  <si>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</si>
  <si>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</si>
  <si>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</si>
  <si>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</si>
  <si>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</si>
  <si>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</si>
  <si>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</si>
  <si>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</si>
  <si>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</si>
  <si>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</si>
  <si>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</si>
  <si>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</si>
  <si>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</si>
  <si>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</si>
  <si>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</si>
  <si>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</si>
  <si>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</si>
  <si>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</si>
  <si>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</si>
  <si>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</si>
  <si>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</si>
  <si>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</si>
  <si>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</si>
  <si>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</si>
  <si>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</si>
  <si>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</si>
  <si>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</si>
  <si>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</si>
  <si>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</si>
  <si>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</si>
  <si>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</si>
  <si>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</si>
  <si>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</si>
  <si>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</si>
  <si>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</si>
  <si>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</si>
  <si>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</si>
  <si>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</si>
  <si>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</si>
  <si>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</si>
  <si>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</si>
  <si>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</si>
  <si>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</si>
  <si>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</si>
  <si>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</si>
  <si>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</si>
  <si>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</si>
  <si>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</si>
  <si>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</si>
  <si>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</si>
  <si>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</si>
  <si>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</si>
  <si>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</si>
  <si>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</si>
  <si>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</si>
  <si>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</si>
  <si>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</si>
  <si>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</si>
  <si>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</si>
  <si>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</si>
  <si>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</si>
  <si>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</si>
  <si>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</si>
  <si>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</si>
  <si>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</si>
  <si>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</si>
  <si>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</si>
  <si>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</si>
  <si>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</si>
  <si>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</si>
  <si>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</si>
  <si>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</si>
  <si>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</si>
  <si>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</si>
  <si>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</si>
  <si>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</si>
  <si>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</si>
  <si>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</si>
  <si>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</si>
  <si>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</si>
  <si>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</si>
  <si>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</si>
  <si>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</si>
  <si>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</si>
  <si>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</si>
  <si>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</si>
  <si>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</si>
  <si>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</si>
  <si>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</si>
  <si>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</si>
  <si>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</si>
  <si>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</si>
  <si>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</si>
  <si>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</si>
  <si>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</si>
  <si>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</si>
  <si>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</si>
  <si>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</si>
  <si>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</si>
  <si>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</si>
  <si>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</si>
  <si>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</si>
  <si>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</si>
  <si>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</si>
  <si>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</si>
  <si>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</si>
  <si>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</si>
  <si>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</si>
  <si>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</si>
  <si>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</si>
  <si>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</si>
  <si>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</si>
  <si>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</si>
  <si>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</si>
  <si>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</si>
  <si>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</si>
  <si>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</si>
  <si>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</si>
  <si>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</si>
  <si>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</si>
  <si>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</si>
  <si>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</si>
  <si>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</si>
  <si>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</si>
  <si>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</si>
  <si>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</si>
  <si>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</si>
  <si>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</si>
  <si>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</si>
  <si>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</si>
  <si>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</si>
  <si>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</si>
  <si>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</si>
  <si>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</si>
  <si>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</si>
  <si>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</si>
  <si>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</si>
  <si>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</si>
  <si>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</si>
  <si>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</si>
  <si>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</si>
  <si>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</si>
  <si>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</si>
  <si>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</si>
  <si>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</si>
  <si>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</si>
  <si>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</si>
  <si>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</si>
  <si>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</si>
  <si>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</si>
  <si>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</si>
  <si>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</si>
  <si>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</si>
  <si>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</si>
  <si>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</si>
  <si>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</si>
  <si>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</si>
  <si>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</si>
  <si>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</si>
  <si>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</si>
  <si>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</si>
  <si>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</si>
  <si>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</si>
  <si>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</si>
  <si>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</si>
  <si>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</si>
  <si>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</si>
  <si>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</si>
  <si>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</si>
  <si>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</si>
  <si>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</si>
  <si>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</si>
  <si>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</si>
  <si>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</si>
  <si>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</si>
  <si>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</si>
  <si>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</si>
  <si>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</si>
  <si>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</si>
  <si>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</si>
  <si>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</si>
  <si>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</si>
  <si>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</si>
  <si>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</si>
  <si>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</si>
  <si>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</si>
  <si>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</si>
  <si>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</si>
  <si>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</si>
  <si>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</si>
  <si>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</si>
  <si>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</si>
  <si>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</si>
  <si>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</si>
  <si>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</si>
  <si>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</si>
  <si>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</si>
  <si>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</si>
  <si>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</si>
  <si>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</si>
  <si>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</si>
  <si>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</si>
  <si>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</si>
  <si>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</si>
  <si>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</si>
  <si>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</si>
  <si>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</si>
  <si>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</si>
  <si>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</si>
  <si>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</si>
  <si>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</si>
  <si>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</si>
  <si>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</si>
  <si>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</si>
  <si>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</si>
  <si>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</si>
  <si>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</si>
  <si>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</si>
  <si>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</si>
  <si>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</si>
  <si>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</si>
  <si>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</si>
  <si>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</si>
  <si>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</si>
  <si>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</si>
  <si>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</si>
  <si>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</si>
  <si>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</si>
  <si>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</si>
  <si>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</si>
  <si>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</si>
  <si>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</si>
  <si>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</si>
  <si>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</si>
  <si>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</si>
  <si>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</si>
  <si>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</si>
  <si>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</si>
  <si>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</si>
  <si>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</si>
  <si>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</si>
  <si>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</si>
  <si>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</si>
  <si>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</si>
  <si>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</si>
  <si>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</si>
  <si>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</si>
  <si>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</si>
  <si>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</si>
  <si>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</si>
  <si>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</si>
  <si>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</si>
  <si>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</si>
  <si>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</si>
  <si>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</si>
  <si>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</si>
  <si>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</si>
  <si>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</si>
  <si>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</si>
  <si>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</si>
  <si>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</si>
  <si>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</si>
  <si>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</si>
  <si>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</si>
  <si>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</si>
  <si>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</si>
  <si>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</si>
  <si>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</si>
  <si>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</si>
  <si>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</si>
  <si>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</si>
  <si>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</si>
  <si>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</si>
  <si>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</si>
  <si>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</si>
  <si>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</si>
  <si>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</si>
  <si>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</si>
  <si>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</si>
  <si>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</si>
  <si>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</si>
  <si>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</si>
  <si>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</si>
  <si>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</si>
  <si>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</si>
  <si>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</si>
  <si>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</si>
  <si>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</si>
  <si>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</si>
  <si>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</si>
  <si>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</si>
  <si>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</si>
  <si>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</si>
  <si>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</si>
  <si>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</si>
  <si>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</si>
  <si>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</si>
  <si>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</si>
  <si>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</si>
  <si>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</si>
  <si>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</si>
  <si>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</si>
  <si>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</si>
  <si>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</si>
  <si>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</si>
  <si>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</si>
  <si>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</si>
  <si>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</si>
  <si>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</si>
  <si>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</si>
  <si>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</si>
  <si>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</si>
  <si>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</si>
  <si>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</si>
  <si>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</si>
  <si>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</si>
  <si>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</si>
  <si>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</si>
  <si>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</si>
  <si>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</si>
  <si>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</si>
  <si>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</si>
  <si>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</si>
  <si>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</si>
  <si>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</si>
  <si>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</si>
  <si>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</si>
  <si>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</si>
  <si>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</si>
  <si>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</si>
  <si>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</si>
  <si>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</si>
  <si>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</si>
  <si>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</si>
  <si>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</si>
  <si>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</si>
  <si>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</si>
  <si>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</si>
  <si>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</si>
  <si>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</si>
  <si>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</si>
  <si>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</si>
  <si>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</si>
  <si>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</si>
  <si>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</si>
  <si>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</si>
  <si>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</si>
  <si>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</si>
  <si>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</si>
  <si>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</si>
  <si>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</si>
  <si>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</si>
  <si>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</si>
  <si>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</si>
  <si>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</si>
  <si>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</si>
  <si>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</si>
  <si>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</si>
  <si>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</si>
  <si>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</si>
  <si>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</si>
  <si>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</si>
  <si>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</si>
  <si>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</si>
  <si>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</si>
  <si>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</si>
  <si>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</si>
  <si>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</si>
  <si>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</si>
  <si>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</si>
  <si>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</si>
  <si>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</si>
  <si>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</si>
  <si>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</si>
  <si>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</si>
  <si>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</si>
  <si>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</si>
  <si>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</si>
  <si>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</si>
  <si>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</si>
  <si>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</si>
  <si>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</si>
  <si>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</si>
  <si>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</si>
  <si>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</si>
  <si>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</si>
  <si>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</si>
  <si>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</si>
  <si>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</si>
  <si>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</si>
  <si>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</si>
  <si>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</si>
  <si>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</si>
  <si>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</si>
  <si>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</si>
  <si>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</si>
  <si>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</si>
  <si>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</si>
  <si>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</si>
  <si>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</si>
  <si>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</si>
  <si>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</si>
  <si>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</si>
  <si>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</si>
  <si>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</si>
  <si>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</si>
  <si>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</si>
  <si>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</si>
  <si>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</si>
  <si>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</si>
  <si>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</si>
  <si>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</si>
  <si>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</si>
  <si>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</si>
  <si>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</si>
  <si>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</si>
  <si>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</si>
  <si>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</si>
  <si>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</si>
  <si>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</si>
  <si>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</si>
  <si>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</si>
  <si>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</si>
  <si>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</si>
  <si>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</si>
  <si>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</si>
  <si>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</si>
  <si>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</si>
  <si>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</si>
  <si>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</si>
  <si>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</si>
  <si>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</si>
  <si>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</si>
  <si>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</si>
  <si>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</si>
  <si>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</si>
  <si>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</si>
  <si>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</si>
  <si>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</si>
  <si>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</si>
  <si>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</si>
  <si>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</si>
  <si>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</si>
  <si>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</si>
  <si>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</si>
  <si>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</si>
  <si>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</si>
  <si>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</si>
  <si>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</si>
  <si>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</si>
  <si>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</si>
  <si>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</si>
  <si>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</si>
  <si>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</si>
  <si>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</si>
  <si>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</si>
  <si>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</si>
  <si>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</si>
  <si>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</si>
  <si>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</si>
  <si>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</si>
  <si>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</si>
  <si>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</si>
  <si>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</si>
  <si>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</si>
  <si>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</si>
  <si>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</si>
  <si>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</si>
  <si>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</si>
  <si>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</si>
  <si>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</si>
  <si>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</si>
  <si>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</si>
  <si>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</si>
  <si>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</si>
  <si>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</si>
  <si>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</si>
  <si>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</si>
  <si>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</si>
  <si>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</si>
  <si>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</si>
  <si>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</si>
  <si>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</si>
  <si>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</si>
  <si>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</si>
  <si>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</si>
  <si>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</si>
  <si>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</si>
  <si>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</si>
  <si>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</si>
  <si>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</si>
  <si>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</si>
  <si>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</si>
  <si>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</si>
  <si>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</si>
  <si>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</si>
  <si>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</si>
  <si>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</si>
  <si>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</si>
  <si>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</si>
  <si>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</si>
  <si>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</si>
  <si>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</si>
  <si>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</si>
  <si>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</si>
  <si>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</si>
  <si>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</si>
  <si>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</si>
  <si>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</si>
  <si>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</si>
  <si>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</si>
  <si>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</si>
  <si>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</si>
  <si>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</si>
  <si>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</si>
  <si>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</si>
  <si>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</si>
  <si>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</si>
  <si>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</si>
  <si>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</si>
  <si>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</si>
  <si>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</si>
  <si>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</si>
  <si>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</si>
  <si>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</si>
  <si>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</si>
  <si>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</si>
  <si>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</si>
  <si>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</si>
  <si>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</si>
  <si>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</si>
  <si>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</si>
  <si>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</si>
  <si>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</si>
  <si>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</si>
  <si>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</si>
  <si>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</si>
  <si>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</si>
  <si>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</si>
  <si>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</si>
  <si>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</si>
  <si>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</si>
  <si>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</si>
  <si>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</si>
  <si>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</si>
  <si>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</si>
  <si>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</si>
  <si>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</si>
  <si>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</si>
  <si>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</si>
  <si>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</si>
  <si>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</si>
  <si>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</si>
  <si>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</si>
  <si>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</si>
  <si>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</si>
  <si>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</si>
  <si>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</si>
  <si>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</si>
  <si>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</si>
  <si>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</si>
  <si>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</si>
  <si>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</si>
  <si>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</si>
  <si>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</si>
  <si>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</si>
  <si>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</si>
  <si>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</si>
  <si>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</si>
  <si>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</si>
  <si>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</si>
  <si>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</si>
  <si>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</si>
  <si>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</si>
  <si>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</si>
  <si>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</si>
  <si>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</si>
  <si>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</si>
  <si>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</si>
  <si>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</si>
  <si>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</si>
  <si>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</si>
  <si>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</si>
  <si>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</si>
  <si>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</si>
  <si>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</si>
  <si>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</si>
  <si>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</si>
  <si>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</si>
  <si>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</si>
  <si>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</si>
  <si>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</si>
  <si>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</si>
  <si>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</si>
  <si>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</si>
  <si>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</si>
  <si>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</si>
  <si>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</si>
  <si>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</si>
  <si>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</si>
  <si>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</si>
  <si>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</si>
  <si>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</si>
  <si>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</si>
  <si>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</si>
  <si>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</si>
  <si>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</si>
  <si>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</si>
  <si>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</si>
  <si>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</si>
  <si>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</si>
  <si>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</si>
  <si>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</si>
  <si>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</si>
  <si>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</si>
  <si>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</si>
  <si>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</si>
  <si>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</si>
  <si>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</si>
  <si>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</si>
  <si>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</si>
  <si>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</si>
  <si>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</si>
  <si>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</si>
  <si>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</si>
  <si>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</si>
  <si>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</si>
  <si>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</si>
  <si>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</si>
  <si>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</si>
  <si>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</si>
  <si>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</si>
  <si>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</si>
  <si>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</si>
  <si>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</si>
  <si>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</si>
  <si>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</si>
  <si>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</si>
  <si>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</si>
  <si>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</si>
  <si>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</si>
  <si>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</si>
  <si>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</si>
  <si>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</si>
  <si>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</si>
  <si>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</si>
  <si>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</si>
  <si>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</si>
  <si>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</si>
  <si>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</si>
  <si>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</si>
  <si>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</si>
  <si>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</si>
  <si>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</si>
  <si>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</si>
  <si>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</si>
  <si>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</si>
  <si>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</si>
  <si>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</si>
  <si>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</si>
  <si>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</si>
  <si>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</si>
  <si>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</si>
  <si>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</si>
  <si>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</si>
  <si>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</si>
  <si>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</si>
  <si>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</si>
  <si>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</si>
  <si>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</si>
  <si>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</si>
  <si>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</si>
  <si>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</si>
  <si>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</si>
  <si>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</si>
  <si>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</si>
  <si>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</si>
  <si>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</si>
  <si>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</si>
  <si>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</si>
  <si>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</si>
  <si>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</si>
  <si>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</si>
  <si>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</si>
  <si>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</si>
  <si>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</si>
  <si>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</si>
  <si>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</si>
  <si>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</si>
  <si>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</si>
  <si>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</si>
  <si>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</si>
  <si>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</si>
  <si>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</si>
  <si>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</si>
  <si>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</si>
  <si>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</si>
  <si>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</si>
  <si>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</si>
  <si>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</si>
  <si>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</si>
  <si>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</si>
  <si>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</si>
  <si>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</si>
  <si>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</si>
  <si>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</si>
  <si>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</si>
  <si>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</si>
  <si>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</si>
  <si>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</si>
  <si>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</si>
  <si>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</si>
  <si>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</si>
  <si>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</si>
  <si>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</si>
  <si>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</si>
  <si>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</si>
  <si>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</si>
  <si>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</si>
  <si>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</si>
  <si>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</si>
  <si>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</si>
  <si>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</si>
  <si>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</si>
  <si>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</si>
  <si>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</si>
  <si>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</si>
  <si>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</si>
  <si>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</si>
  <si>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</si>
  <si>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</si>
  <si>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</si>
  <si>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</si>
  <si>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</si>
  <si>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</si>
  <si>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</si>
  <si>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</si>
  <si>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</si>
  <si>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</si>
  <si>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</si>
  <si>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</si>
  <si>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</si>
  <si>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</si>
  <si>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</si>
  <si>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</si>
  <si>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</si>
  <si>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</si>
  <si>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</si>
  <si>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</si>
  <si>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</si>
  <si>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</si>
  <si>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</si>
  <si>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</si>
  <si>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</si>
  <si>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</si>
  <si>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</si>
  <si>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</si>
  <si>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</si>
  <si>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</si>
  <si>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</si>
  <si>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</si>
  <si>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</si>
  <si>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</si>
  <si>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</si>
  <si>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</si>
  <si>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</si>
  <si>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</si>
  <si>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</si>
  <si>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</si>
  <si>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</si>
  <si>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</si>
  <si>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</si>
  <si>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</si>
  <si>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</si>
  <si>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</si>
  <si>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</si>
  <si>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</si>
  <si>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</si>
  <si>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</si>
  <si>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</si>
  <si>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</si>
  <si>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</si>
  <si>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</si>
  <si>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</si>
  <si>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</si>
  <si>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</si>
  <si>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</si>
  <si>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</si>
  <si>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</si>
  <si>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</si>
  <si>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</si>
  <si>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</si>
  <si>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</si>
  <si>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</si>
  <si>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</si>
  <si>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</si>
  <si>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</si>
  <si>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</si>
  <si>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</si>
  <si>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</si>
  <si>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</si>
  <si>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</si>
  <si>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</si>
  <si>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</si>
  <si>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</si>
  <si>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</si>
  <si>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</si>
  <si>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</si>
  <si>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</si>
  <si>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</si>
  <si>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</si>
  <si>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</si>
  <si>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</si>
  <si>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</si>
  <si>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</si>
  <si>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</si>
  <si>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</si>
  <si>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</si>
  <si>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</si>
  <si>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</si>
  <si>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</si>
  <si>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</si>
  <si>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</si>
  <si>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</si>
  <si>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</si>
  <si>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</si>
  <si>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</si>
  <si>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</si>
  <si>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</si>
  <si>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</si>
  <si>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</si>
  <si>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</si>
  <si>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</si>
  <si>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</si>
  <si>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</si>
  <si>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</si>
  <si>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</si>
  <si>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</si>
  <si>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</si>
  <si>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</si>
  <si>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</si>
  <si>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</si>
  <si>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</si>
  <si>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</si>
  <si>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</si>
  <si>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</si>
  <si>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</si>
  <si>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</si>
  <si>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</si>
  <si>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</si>
  <si>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</si>
  <si>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</si>
  <si>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</si>
  <si>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</si>
  <si>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</si>
  <si>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</si>
  <si>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</si>
  <si>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</si>
  <si>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</si>
  <si>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</si>
  <si>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</si>
  <si>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</si>
  <si>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</si>
  <si>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</si>
  <si>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</si>
  <si>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</si>
  <si>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</si>
  <si>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</si>
  <si>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</si>
  <si>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</si>
  <si>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</si>
  <si>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</si>
  <si>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</si>
  <si>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</si>
  <si>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</si>
  <si>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</si>
  <si>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</si>
  <si>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</si>
  <si>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</si>
  <si>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</si>
  <si>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</si>
  <si>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</si>
  <si>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</si>
  <si>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</si>
  <si>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</si>
  <si>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</si>
  <si>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</si>
  <si>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</si>
  <si>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</si>
  <si>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</si>
  <si>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</si>
  <si>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</si>
  <si>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</si>
  <si>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</si>
  <si>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</si>
  <si>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</si>
  <si>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</si>
  <si>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</si>
  <si>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</si>
  <si>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</si>
  <si>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</si>
  <si>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</si>
  <si>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</si>
  <si>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</si>
  <si>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</si>
  <si>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</si>
  <si>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</si>
  <si>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</si>
  <si>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</si>
  <si>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</si>
  <si>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</si>
  <si>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</si>
  <si>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</si>
  <si>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</si>
  <si>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</si>
  <si>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</si>
  <si>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</si>
  <si>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</si>
  <si>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</si>
  <si>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</si>
  <si>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</si>
  <si>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</si>
  <si>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</si>
  <si>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</si>
  <si>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</si>
  <si>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</si>
  <si>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</si>
  <si>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</si>
  <si>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</si>
  <si>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</si>
  <si>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</si>
  <si>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</si>
  <si>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</si>
  <si>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</si>
  <si>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</si>
  <si>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</si>
  <si>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</si>
  <si>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</si>
  <si>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</si>
  <si>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</si>
  <si>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</si>
  <si>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</si>
  <si>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</si>
  <si>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</si>
  <si>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</si>
  <si>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</si>
  <si>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</si>
  <si>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</si>
  <si>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</si>
  <si>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</si>
  <si>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</si>
  <si>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</si>
  <si>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</si>
  <si>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</si>
  <si>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</si>
  <si>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</si>
  <si>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</si>
  <si>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</si>
  <si>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</si>
  <si>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</si>
  <si>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</si>
  <si>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</si>
  <si>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</si>
  <si>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</si>
  <si>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</si>
  <si>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</si>
  <si>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</si>
  <si>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</si>
  <si>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</si>
  <si>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</si>
  <si>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</si>
  <si>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</si>
  <si>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</si>
  <si>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</si>
  <si>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</si>
  <si>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</si>
  <si>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</si>
  <si>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</si>
  <si>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</si>
  <si>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</si>
  <si>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</si>
  <si>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</si>
  <si>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</si>
  <si>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</si>
  <si>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</si>
  <si>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</si>
  <si>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</si>
  <si>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</si>
  <si>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</si>
  <si>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</si>
  <si>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</si>
  <si>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</si>
  <si>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</si>
  <si>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</si>
  <si>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</si>
  <si>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</si>
  <si>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</si>
  <si>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</si>
  <si>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</si>
  <si>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</si>
  <si>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</si>
  <si>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</si>
  <si>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</si>
  <si>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</si>
  <si>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</si>
  <si>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</si>
  <si>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</si>
  <si>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</si>
  <si>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</si>
  <si>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</si>
  <si>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</si>
  <si>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</si>
  <si>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</si>
  <si>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</si>
  <si>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</si>
  <si>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</si>
  <si>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</si>
  <si>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</si>
  <si>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</si>
  <si>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</si>
  <si>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</si>
  <si>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</si>
  <si>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</si>
  <si>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</si>
  <si>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</si>
  <si>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</si>
  <si>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</si>
  <si>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</si>
  <si>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</si>
  <si>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</si>
  <si>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</si>
  <si>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</si>
  <si>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</si>
  <si>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</si>
  <si>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</si>
  <si>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</si>
  <si>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</si>
  <si>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</si>
  <si>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</si>
  <si>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</si>
  <si>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</si>
  <si>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</si>
  <si>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</si>
  <si>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</si>
  <si>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</si>
  <si>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</si>
  <si>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</si>
  <si>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</si>
  <si>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</si>
  <si>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</si>
  <si>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</si>
  <si>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</si>
  <si>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</si>
  <si>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</si>
  <si>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</si>
  <si>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</si>
  <si>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</si>
  <si>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</si>
  <si>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</si>
  <si>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</si>
  <si>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</si>
  <si>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</si>
  <si>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</si>
  <si>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</si>
  <si>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</si>
  <si>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</si>
  <si>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</si>
  <si>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</si>
  <si>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</si>
  <si>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</si>
  <si>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</si>
  <si>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</si>
  <si>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</si>
  <si>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</si>
  <si>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</si>
  <si>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</si>
  <si>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</si>
  <si>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</si>
  <si>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</si>
  <si>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</si>
  <si>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</si>
  <si>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</si>
  <si>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</si>
  <si>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</si>
  <si>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</si>
  <si>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</si>
  <si>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</si>
  <si>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</si>
  <si>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</si>
  <si>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</si>
  <si>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</si>
  <si>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</si>
  <si>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</si>
  <si>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</si>
  <si>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</si>
  <si>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</si>
  <si>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</si>
  <si>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</si>
  <si>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</si>
  <si>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</si>
  <si>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</si>
  <si>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</si>
  <si>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</si>
  <si>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</si>
  <si>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</si>
  <si>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</si>
  <si>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</si>
  <si>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</si>
  <si>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</si>
  <si>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</si>
  <si>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</si>
  <si>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</si>
  <si>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</si>
  <si>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</si>
  <si>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</si>
  <si>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</si>
  <si>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</si>
  <si>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</si>
  <si>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</si>
  <si>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</si>
  <si>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</si>
  <si>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</si>
  <si>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</si>
  <si>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</si>
  <si>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</si>
  <si>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</si>
  <si>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</si>
  <si>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</si>
  <si>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</si>
  <si>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</si>
  <si>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</si>
  <si>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</si>
  <si>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</si>
  <si>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</si>
  <si>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</si>
  <si>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</si>
  <si>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</si>
  <si>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</si>
  <si>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</si>
  <si>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</si>
  <si>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</si>
  <si>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</si>
  <si>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</si>
  <si>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</si>
  <si>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</si>
  <si>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</si>
  <si>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</si>
  <si>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</si>
  <si>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</si>
  <si>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</si>
  <si>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</si>
  <si>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</si>
  <si>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</si>
  <si>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</si>
  <si>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</si>
  <si>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</si>
  <si>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</si>
  <si>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</si>
  <si>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</si>
  <si>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</si>
  <si>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</si>
  <si>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</si>
  <si>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</si>
  <si>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</si>
  <si>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</si>
  <si>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</si>
  <si>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</si>
  <si>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</si>
  <si>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</si>
  <si>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</si>
  <si>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</si>
  <si>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</si>
  <si>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</si>
  <si>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</si>
  <si>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</si>
  <si>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</si>
  <si>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</si>
  <si>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</si>
  <si>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</si>
  <si>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</si>
  <si>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</si>
  <si>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</si>
  <si>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</si>
  <si>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</si>
  <si>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</si>
  <si>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</si>
  <si>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</si>
  <si>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</si>
  <si>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</si>
  <si>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</si>
  <si>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</si>
  <si>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</si>
  <si>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</si>
  <si>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</si>
  <si>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</si>
  <si>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</si>
  <si>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</si>
  <si>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</si>
  <si>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</si>
  <si>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</si>
  <si>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</si>
  <si>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</si>
  <si>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</si>
  <si>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</si>
  <si>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</si>
  <si>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</si>
  <si>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</si>
  <si>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</si>
  <si>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</si>
  <si>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</si>
  <si>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</si>
  <si>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</si>
  <si>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</si>
  <si>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</si>
  <si>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</si>
  <si>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</si>
  <si>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</si>
  <si>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</si>
  <si>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</si>
  <si>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</si>
  <si>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</si>
  <si>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</si>
  <si>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</si>
  <si>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</si>
  <si>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</si>
  <si>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</si>
  <si>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</si>
  <si>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</si>
  <si>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</si>
  <si>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</si>
  <si>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</si>
  <si>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</si>
  <si>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</si>
  <si>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</si>
  <si>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</si>
  <si>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</si>
  <si>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</si>
  <si>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</si>
  <si>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</si>
  <si>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</si>
  <si>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</si>
  <si>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</si>
  <si>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</si>
  <si>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</si>
  <si>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</si>
  <si>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</si>
  <si>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</si>
  <si>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</si>
  <si>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</si>
  <si>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</si>
  <si>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</si>
  <si>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</si>
  <si>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</si>
  <si>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</si>
  <si>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</si>
  <si>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</si>
  <si>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</si>
  <si>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</si>
  <si>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</si>
  <si>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</si>
  <si>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</si>
  <si>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</si>
  <si>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</si>
  <si>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</si>
  <si>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</si>
  <si>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</si>
  <si>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</si>
  <si>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</si>
  <si>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</si>
  <si>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</si>
  <si>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</si>
  <si>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</si>
  <si>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</si>
  <si>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</si>
  <si>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</si>
  <si>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</si>
  <si>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</si>
  <si>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</si>
  <si>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</si>
  <si>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</si>
  <si>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</si>
  <si>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</si>
  <si>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</si>
  <si>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</si>
  <si>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</si>
  <si>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</si>
  <si>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</si>
  <si>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</si>
  <si>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</si>
  <si>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</si>
  <si>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</si>
  <si>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</si>
  <si>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</si>
  <si>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</si>
  <si>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</si>
  <si>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</si>
  <si>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</si>
  <si>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</si>
  <si>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</si>
  <si>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</si>
  <si>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</si>
  <si>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</si>
  <si>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</si>
  <si>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</si>
  <si>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</si>
  <si>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</si>
  <si>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</si>
  <si>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</si>
  <si>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</si>
  <si>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</si>
  <si>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</si>
  <si>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</si>
  <si>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</si>
  <si>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</si>
  <si>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</si>
  <si>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</si>
  <si>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</si>
  <si>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</si>
  <si>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</si>
  <si>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</si>
  <si>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</si>
  <si>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</si>
  <si>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</si>
  <si>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</si>
  <si>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</si>
  <si>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</si>
  <si>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</si>
  <si>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</si>
  <si>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</si>
  <si>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</si>
  <si>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</si>
  <si>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</si>
  <si>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</si>
  <si>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</si>
  <si>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</si>
  <si>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</si>
  <si>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</si>
  <si>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</si>
  <si>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</si>
  <si>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</si>
  <si>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</si>
  <si>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</si>
  <si>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</si>
  <si>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</si>
  <si>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</si>
  <si>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</si>
  <si>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</si>
  <si>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</si>
  <si>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</si>
  <si>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</si>
  <si>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</si>
  <si>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</si>
  <si>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</si>
  <si>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</si>
  <si>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</si>
  <si>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</si>
  <si>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</si>
  <si>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</si>
  <si>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</si>
  <si>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</si>
  <si>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</si>
  <si>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</si>
  <si>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</si>
  <si>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</si>
  <si>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</si>
  <si>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</si>
  <si>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</si>
  <si>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</si>
  <si>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</si>
  <si>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</si>
  <si>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</si>
  <si>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</si>
  <si>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</si>
  <si>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</si>
  <si>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</si>
  <si>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</si>
  <si>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</si>
  <si>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</si>
  <si>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</si>
  <si>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</si>
  <si>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</si>
  <si>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</si>
  <si>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</si>
  <si>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</si>
  <si>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</si>
  <si>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</si>
  <si>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</si>
  <si>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</si>
  <si>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</si>
  <si>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</si>
  <si>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</si>
  <si>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</si>
  <si>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</si>
  <si>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</si>
  <si>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</si>
  <si>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</si>
  <si>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</si>
  <si>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</si>
  <si>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</si>
  <si>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</si>
  <si>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</si>
  <si>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</si>
  <si>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</si>
  <si>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</si>
  <si>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</si>
  <si>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</si>
  <si>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</si>
  <si>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</si>
  <si>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</si>
  <si>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</si>
  <si>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</si>
  <si>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</si>
  <si>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</si>
  <si>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</si>
  <si>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</si>
  <si>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</si>
  <si>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</si>
  <si>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</si>
  <si>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</si>
  <si>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</si>
  <si>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</si>
  <si>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</si>
  <si>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</si>
  <si>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</si>
  <si>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</si>
  <si>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</si>
  <si>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</si>
  <si>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</si>
  <si>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</si>
  <si>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</si>
  <si>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</si>
  <si>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</si>
  <si>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</si>
  <si>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</si>
  <si>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</si>
  <si>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</si>
  <si>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</si>
  <si>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</si>
  <si>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</si>
  <si>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</si>
  <si>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</si>
  <si>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</si>
  <si>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</si>
  <si>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</si>
  <si>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</si>
  <si>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</si>
  <si>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</si>
  <si>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</si>
  <si>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</si>
  <si>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</si>
  <si>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</si>
  <si>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</si>
  <si>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</si>
  <si>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</si>
  <si>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</si>
  <si>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</si>
  <si>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</si>
  <si>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</si>
  <si>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</si>
  <si>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</si>
  <si>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</si>
  <si>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</si>
  <si>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</si>
  <si>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</si>
  <si>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</si>
  <si>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</si>
  <si>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</si>
  <si>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</si>
  <si>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</si>
  <si>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</si>
  <si>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</si>
  <si>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</si>
  <si>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</si>
  <si>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</si>
  <si>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</si>
  <si>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</si>
  <si>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</si>
  <si>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</si>
  <si>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</si>
  <si>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</si>
  <si>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</si>
  <si>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</si>
  <si>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</si>
  <si>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</si>
  <si>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</si>
  <si>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</si>
  <si>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</si>
  <si>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</si>
  <si>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</si>
  <si>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</si>
  <si>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</si>
  <si>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</si>
  <si>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</si>
  <si>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</si>
  <si>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</si>
  <si>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</si>
  <si>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</si>
  <si>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</si>
  <si>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</si>
  <si>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</si>
  <si>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</si>
  <si>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</si>
  <si>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</si>
  <si>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</si>
  <si>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</si>
  <si>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</si>
  <si>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</si>
  <si>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</si>
  <si>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</si>
  <si>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</si>
  <si>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</si>
  <si>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</si>
  <si>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</si>
  <si>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</si>
  <si>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</si>
  <si>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</si>
  <si>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</si>
  <si>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</si>
  <si>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</si>
  <si>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</si>
  <si>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</si>
  <si>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</si>
  <si>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</si>
  <si>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</si>
  <si>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</si>
  <si>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</si>
  <si>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</si>
  <si>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</si>
  <si>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</si>
  <si>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</si>
  <si>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</si>
  <si>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</si>
  <si>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</si>
  <si>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</si>
  <si>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</si>
  <si>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</si>
  <si>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</si>
  <si>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</si>
  <si>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</si>
  <si>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</si>
  <si>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</si>
  <si>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</si>
  <si>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</si>
  <si>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</si>
  <si>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</si>
  <si>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</si>
  <si>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</si>
  <si>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</si>
  <si>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</si>
  <si>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</si>
  <si>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</si>
  <si>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</si>
  <si>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</si>
  <si>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</si>
  <si>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</si>
  <si>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</si>
  <si>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</si>
  <si>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</si>
  <si>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</si>
  <si>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</si>
  <si>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</si>
  <si>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</si>
  <si>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</si>
  <si>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</si>
  <si>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</si>
  <si>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</si>
  <si>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</si>
  <si>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</si>
  <si>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</si>
  <si>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</si>
  <si>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</si>
  <si>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</si>
  <si>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</si>
  <si>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</si>
  <si>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</si>
  <si>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</si>
  <si>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</si>
  <si>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</si>
  <si>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</si>
  <si>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</si>
  <si>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</si>
  <si>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</si>
  <si>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</si>
  <si>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</si>
  <si>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</si>
  <si>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</si>
  <si>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</si>
  <si>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</si>
  <si>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</si>
  <si>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</si>
  <si>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</si>
  <si>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</si>
  <si>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</si>
  <si>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</si>
  <si>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</si>
  <si>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</si>
  <si>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</si>
  <si>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</si>
  <si>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</si>
  <si>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</si>
  <si>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</si>
  <si>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</si>
  <si>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</si>
  <si>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</si>
  <si>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</si>
  <si>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</si>
  <si>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</si>
  <si>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</si>
  <si>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</si>
  <si>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</si>
  <si>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</si>
  <si>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</si>
  <si>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</si>
  <si>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</si>
  <si>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</si>
  <si>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</si>
  <si>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</si>
  <si>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</si>
  <si>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</si>
  <si>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</si>
  <si>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</si>
  <si>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</si>
  <si>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</si>
  <si>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</si>
  <si>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</si>
  <si>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</si>
  <si>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</si>
  <si>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</si>
  <si>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</si>
  <si>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</si>
  <si>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</si>
  <si>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</si>
  <si>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</si>
  <si>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</si>
  <si>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</si>
  <si>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</si>
  <si>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</si>
  <si>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</si>
  <si>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</si>
  <si>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</si>
  <si>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</si>
  <si>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</si>
  <si>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</si>
  <si>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</si>
  <si>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</si>
  <si>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</si>
  <si>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</si>
  <si>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</si>
  <si>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</si>
  <si>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</si>
  <si>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</si>
  <si>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</si>
  <si>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</si>
  <si>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</si>
  <si>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</si>
  <si>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</si>
  <si>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</si>
  <si>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</si>
  <si>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</si>
  <si>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</si>
  <si>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</si>
  <si>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</si>
  <si>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</si>
  <si>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</si>
  <si>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</si>
  <si>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</si>
  <si>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</si>
  <si>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</si>
  <si>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</si>
  <si>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</si>
  <si>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</si>
  <si>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</si>
  <si>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</si>
  <si>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</si>
  <si>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</si>
  <si>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</si>
  <si>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</si>
  <si>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</si>
  <si>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</si>
  <si>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</si>
  <si>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</si>
  <si>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</si>
  <si>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</si>
  <si>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</si>
  <si>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</si>
  <si>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</si>
  <si>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</si>
  <si>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</si>
  <si>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</si>
  <si>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</si>
  <si>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</si>
  <si>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</si>
  <si>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</si>
  <si>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</si>
  <si>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</si>
  <si>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</si>
  <si>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</si>
  <si>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</si>
  <si>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</si>
  <si>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</si>
  <si>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</si>
  <si>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</si>
  <si>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</si>
  <si>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</si>
  <si>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</si>
  <si>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</si>
  <si>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</si>
  <si>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</si>
  <si>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</si>
  <si>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</si>
  <si>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</si>
  <si>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</si>
  <si>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</si>
  <si>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</si>
  <si>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</si>
  <si>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</si>
  <si>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</si>
  <si>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</si>
  <si>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</si>
  <si>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</si>
  <si>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</si>
  <si>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</si>
  <si>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</si>
  <si>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</si>
  <si>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</si>
  <si>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</si>
  <si>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</si>
  <si>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</si>
  <si>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</si>
  <si>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</si>
  <si>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</si>
  <si>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</si>
  <si>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</si>
  <si>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</si>
  <si>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</si>
  <si>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</si>
  <si>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</si>
  <si>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</si>
  <si>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</si>
  <si>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</si>
  <si>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</si>
  <si>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</si>
  <si>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</si>
  <si>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</si>
  <si>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</si>
  <si>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</si>
  <si>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</si>
  <si>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</si>
  <si>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</si>
  <si>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</si>
  <si>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</si>
  <si>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</si>
  <si>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</si>
  <si>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</si>
  <si>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</si>
  <si>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</si>
  <si>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</si>
  <si>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</si>
  <si>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</si>
  <si>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</si>
  <si>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</si>
  <si>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</si>
  <si>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</si>
  <si>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</si>
  <si>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</si>
  <si>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</si>
  <si>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</si>
  <si>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</si>
  <si>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</si>
  <si>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</si>
  <si>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</si>
  <si>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</si>
  <si>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</si>
  <si>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</si>
  <si>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</si>
  <si>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</si>
  <si>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</si>
  <si>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</si>
  <si>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</si>
  <si>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</si>
  <si>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</si>
  <si>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</si>
  <si>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</si>
  <si>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</si>
  <si>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</si>
  <si>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</si>
  <si>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</si>
  <si>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</si>
  <si>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</si>
  <si>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</si>
  <si>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</si>
  <si>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</si>
  <si>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</si>
  <si>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</si>
  <si>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</si>
  <si>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</si>
  <si>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</si>
  <si>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</si>
  <si>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</si>
  <si>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</si>
  <si>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</si>
  <si>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</si>
  <si>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</si>
  <si>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</si>
  <si>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</si>
  <si>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</si>
  <si>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</si>
  <si>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</si>
  <si>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</si>
  <si>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</si>
  <si>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</si>
  <si>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</si>
  <si>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</si>
  <si>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</si>
  <si>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</si>
  <si>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</si>
  <si>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</si>
  <si>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</si>
  <si>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</si>
  <si>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</si>
  <si>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</si>
  <si>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</si>
  <si>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</si>
  <si>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</si>
  <si>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</si>
  <si>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</si>
  <si>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</si>
  <si>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</si>
  <si>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</si>
  <si>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</si>
  <si>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</si>
  <si>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</si>
  <si>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</si>
  <si>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</si>
  <si>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</si>
  <si>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</si>
  <si>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</si>
  <si>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</si>
  <si>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</si>
  <si>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</si>
  <si>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</si>
  <si>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</si>
  <si>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</si>
  <si>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</si>
  <si>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</si>
  <si>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</si>
  <si>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</si>
  <si>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</si>
  <si>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</si>
  <si>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</si>
  <si>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</si>
  <si>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</si>
  <si>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</si>
  <si>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</si>
  <si>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</si>
  <si>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</si>
  <si>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</si>
  <si>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</si>
  <si>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</si>
  <si>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</si>
  <si>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</si>
  <si>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</si>
  <si>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</si>
  <si>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</si>
  <si>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</si>
  <si>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</si>
  <si>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</si>
  <si>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</si>
  <si>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</si>
  <si>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</si>
  <si>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</si>
  <si>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</si>
  <si>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</si>
  <si>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</si>
  <si>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</si>
  <si>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</si>
  <si>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</si>
  <si>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</si>
  <si>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</si>
  <si>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</si>
  <si>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</si>
  <si>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</si>
  <si>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</si>
  <si>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</si>
  <si>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</si>
  <si>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</si>
  <si>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</si>
  <si>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</si>
  <si>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</si>
  <si>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</si>
  <si>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</si>
  <si>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</si>
  <si>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</si>
  <si>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</si>
  <si>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</si>
  <si>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</si>
  <si>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</si>
  <si>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</si>
  <si>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</si>
  <si>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</si>
  <si>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</si>
  <si>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</si>
  <si>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</si>
  <si>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</si>
  <si>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</si>
  <si>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</si>
  <si>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</si>
  <si>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</si>
  <si>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</si>
  <si>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</si>
  <si>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</si>
  <si>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</si>
  <si>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</si>
  <si>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</si>
  <si>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</si>
  <si>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</si>
  <si>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</si>
  <si>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</si>
  <si>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</si>
  <si>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</si>
  <si>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</si>
  <si>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</si>
  <si>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</si>
  <si>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</si>
  <si>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</si>
  <si>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</si>
  <si>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</si>
  <si>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</si>
  <si>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</si>
  <si>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</si>
  <si>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</si>
  <si>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</si>
  <si>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</si>
  <si>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</si>
  <si>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</si>
  <si>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</si>
  <si>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</si>
  <si>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</si>
  <si>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</si>
  <si>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</si>
  <si>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</si>
  <si>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</si>
  <si>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</si>
  <si>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</si>
  <si>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</si>
  <si>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</si>
  <si>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</si>
  <si>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</si>
  <si>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</si>
  <si>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</si>
  <si>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</si>
  <si>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</si>
  <si>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</si>
  <si>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</si>
  <si>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</si>
  <si>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</si>
  <si>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</si>
  <si>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</si>
  <si>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</si>
  <si>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</si>
  <si>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</si>
  <si>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</si>
  <si>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</si>
  <si>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</si>
  <si>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</si>
  <si>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</si>
  <si>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</si>
  <si>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</si>
  <si>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</si>
  <si>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</si>
  <si>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</si>
  <si>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</si>
  <si>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</si>
  <si>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</si>
  <si>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</si>
  <si>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</si>
  <si>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</si>
  <si>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</si>
  <si>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</si>
  <si>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</si>
  <si>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</si>
  <si>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</si>
  <si>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</si>
  <si>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</si>
  <si>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</si>
  <si>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</si>
  <si>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</si>
  <si>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</si>
  <si>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</si>
  <si>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</si>
  <si>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</si>
  <si>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</si>
  <si>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</si>
  <si>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</si>
  <si>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</si>
  <si>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</si>
  <si>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</si>
  <si>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</si>
  <si>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</si>
  <si>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</si>
  <si>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</si>
  <si>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</si>
  <si>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</si>
  <si>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</si>
  <si>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</si>
  <si>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</si>
  <si>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</si>
  <si>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</si>
  <si>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</si>
  <si>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</si>
  <si>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</si>
  <si>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</si>
  <si>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</si>
  <si>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</si>
  <si>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</si>
  <si>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</si>
  <si>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</si>
  <si>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</si>
  <si>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</si>
  <si>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</si>
  <si>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</si>
  <si>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</si>
  <si>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</si>
  <si>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</si>
  <si>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</si>
  <si>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</si>
  <si>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</si>
  <si>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</si>
  <si>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</si>
  <si>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</si>
  <si>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</si>
  <si>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</si>
  <si>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</si>
  <si>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</si>
  <si>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</si>
  <si>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</si>
  <si>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</si>
  <si>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</si>
  <si>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</si>
  <si>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</si>
  <si>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</si>
  <si>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</si>
  <si>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</si>
  <si>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</si>
  <si>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</si>
  <si>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</si>
  <si>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</si>
  <si>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</si>
  <si>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</si>
  <si>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</si>
  <si>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</si>
  <si>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</si>
  <si>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</si>
  <si>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</si>
  <si>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</si>
  <si>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</si>
  <si>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</si>
  <si>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</si>
  <si>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</si>
  <si>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</si>
  <si>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</si>
  <si>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</si>
  <si>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</si>
  <si>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</si>
  <si>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</si>
  <si>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</si>
  <si>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</si>
  <si>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</si>
  <si>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</si>
  <si>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</si>
  <si>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</si>
  <si>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</si>
  <si>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</si>
  <si>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</si>
  <si>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</si>
  <si>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</si>
  <si>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</si>
  <si>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</si>
  <si>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</si>
  <si>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</si>
  <si>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</si>
  <si>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</si>
  <si>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</si>
  <si>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</si>
  <si>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</si>
  <si>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</si>
  <si>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</si>
  <si>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</si>
  <si>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</si>
  <si>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</si>
  <si>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</si>
  <si>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</si>
  <si>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</si>
  <si>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</si>
  <si>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</si>
  <si>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</si>
  <si>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</si>
  <si>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</si>
  <si>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</si>
  <si>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</si>
  <si>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</si>
  <si>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</si>
  <si>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</si>
  <si>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</si>
  <si>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</si>
  <si>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</si>
  <si>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</si>
  <si>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</si>
  <si>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</si>
  <si>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</si>
  <si>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</si>
  <si>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</si>
  <si>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</si>
  <si>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</si>
  <si>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</si>
  <si>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</si>
  <si>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</si>
  <si>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</si>
  <si>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</si>
  <si>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</si>
  <si>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</si>
  <si>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</si>
  <si>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</si>
  <si>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</si>
  <si>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</si>
  <si>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</si>
  <si>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</si>
  <si>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</si>
  <si>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</si>
  <si>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</si>
  <si>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</si>
  <si>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</si>
  <si>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</si>
  <si>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</si>
  <si>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</si>
  <si>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</si>
  <si>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</si>
  <si>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</si>
  <si>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</si>
  <si>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</si>
  <si>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</si>
  <si>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</si>
  <si>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</si>
  <si>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</si>
  <si>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</si>
  <si>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</si>
  <si>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</si>
  <si>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</si>
  <si>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</si>
  <si>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</si>
  <si>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</si>
  <si>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</si>
  <si>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</si>
  <si>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</si>
  <si>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</si>
  <si>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</si>
  <si>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</si>
  <si>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</si>
  <si>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</si>
  <si>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</si>
  <si>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</si>
  <si>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</si>
  <si>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</si>
  <si>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</si>
  <si>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</si>
  <si>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</si>
  <si>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</si>
  <si>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</si>
  <si>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</si>
  <si>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</si>
  <si>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</si>
  <si>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</si>
  <si>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</si>
  <si>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</si>
  <si>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</si>
  <si>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</si>
  <si>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</si>
  <si>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</si>
  <si>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</si>
  <si>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</si>
  <si>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</si>
  <si>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</si>
  <si>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</si>
  <si>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</si>
  <si>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</si>
  <si>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</si>
  <si>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</si>
  <si>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</si>
  <si>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</si>
  <si>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</si>
  <si>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</si>
  <si>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</si>
  <si>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</si>
  <si>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</si>
  <si>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</si>
  <si>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</si>
  <si>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</si>
  <si>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</si>
  <si>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</si>
  <si>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</si>
  <si>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</si>
  <si>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</si>
  <si>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</si>
  <si>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</si>
  <si>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</si>
  <si>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</si>
  <si>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</si>
  <si>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</si>
  <si>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</si>
  <si>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</si>
  <si>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</si>
  <si>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</si>
  <si>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</si>
  <si>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</si>
  <si>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</si>
  <si>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</si>
  <si>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</si>
  <si>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</si>
  <si>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</si>
  <si>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</si>
  <si>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</si>
  <si>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</si>
  <si>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</si>
  <si>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</si>
  <si>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</si>
  <si>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</si>
  <si>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</si>
  <si>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</si>
  <si>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</si>
  <si>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</si>
  <si>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</si>
  <si>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</si>
  <si>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</si>
  <si>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</si>
  <si>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</si>
  <si>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</si>
  <si>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</si>
  <si>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</si>
  <si>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</si>
  <si>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</si>
  <si>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</si>
  <si>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</si>
  <si>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</si>
  <si>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</si>
  <si>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</si>
  <si>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</si>
  <si>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</si>
  <si>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</si>
  <si>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</si>
  <si>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</si>
  <si>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</si>
  <si>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</si>
  <si>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</si>
  <si>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</si>
  <si>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</si>
  <si>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</si>
  <si>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</si>
  <si>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</si>
  <si>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</si>
  <si>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</si>
  <si>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</si>
  <si>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</si>
  <si>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</si>
  <si>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</si>
  <si>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</si>
  <si>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</si>
  <si>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</si>
  <si>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</si>
  <si>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</si>
  <si>
    <t>Received from EFSE against VISA Office maintenance Jan 25 to Mar 25</t>
  </si>
  <si>
    <t>Bolt buts, taflon ans washers</t>
  </si>
  <si>
    <t>purchsaed cut screw</t>
  </si>
  <si>
    <t>air devices builty from al saif</t>
  </si>
  <si>
    <t>cash paid for site expenses (gul ahmed + state life) recomment by nadee bhai)</t>
  </si>
  <si>
    <t>Imran Riaz</t>
  </si>
  <si>
    <t>Online by adeel to Imran Riaz for cable purchased total amt  = 750,000</t>
  </si>
  <si>
    <t>To Qayyum site tea and misc expenses</t>
  </si>
  <si>
    <t>TOMO fuel invoies by nadeem bhai</t>
  </si>
  <si>
    <t>BAF fuel invoice by Nadeem bhai</t>
  </si>
  <si>
    <t>to mukhtiar bhai</t>
  </si>
  <si>
    <t>To ahsan office</t>
  </si>
  <si>
    <t>To umer</t>
  </si>
  <si>
    <t>center point expenses by nadeem hai</t>
  </si>
  <si>
    <t>To amjad plumber</t>
  </si>
  <si>
    <t>To waqas for visa</t>
  </si>
  <si>
    <t>Fuel at meezan bank by nadeem bhai</t>
  </si>
  <si>
    <t>To Khushnood by nadeeem bhai</t>
  </si>
  <si>
    <t>Online by BH to M Ahsan for Quetta lunch and dinner expenses</t>
  </si>
  <si>
    <t xml:space="preserve">Masjid work by BH as a charity </t>
  </si>
  <si>
    <t>Online by adeel to Al rafay travels for Ticket for Jahangeer site visit</t>
  </si>
  <si>
    <t>Online by adeel to Al rafay travels for Bilal bhai Going to Islmabad</t>
  </si>
  <si>
    <t>EY Islamabad</t>
  </si>
  <si>
    <t>Online by adeel to Imran Rasheed for Paid motor winding</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</si>
  <si>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</si>
  <si>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</si>
  <si>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</si>
  <si>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</si>
  <si>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</si>
  <si>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Drain pipe</t>
  </si>
  <si>
    <t>Food expenses</t>
  </si>
  <si>
    <t>Kashmeer Electric</t>
  </si>
  <si>
    <t>SCON</t>
  </si>
  <si>
    <t>bilal bhai home AC card repaired</t>
  </si>
  <si>
    <t>purchased colour material for IIL pipes</t>
  </si>
  <si>
    <t>purchased cuttings disc and bits (to kamran)</t>
  </si>
  <si>
    <t>to ahsan engr</t>
  </si>
  <si>
    <t>MCB chq 2031680158</t>
  </si>
  <si>
    <t>MCB chq 2031680160</t>
  </si>
  <si>
    <t>MCB chq 2031680161</t>
  </si>
  <si>
    <t>cash received from Adeel CSI</t>
  </si>
  <si>
    <t>Online by adeel to M. Asim Rabbani care of khan brothers payment for 2 nos VFds for BAFL</t>
  </si>
  <si>
    <t>Prem electric</t>
  </si>
  <si>
    <t>Online by adeel to prem electric - Total amt = 350,000</t>
  </si>
  <si>
    <t>Return the above payment to BH (care of TIK)</t>
  </si>
  <si>
    <t>Advance rec from My interiors in acc of Abbot - Given to Universal Traders care of adeel</t>
  </si>
  <si>
    <t>paid for misc labour, tea lunch refreshmet for IIL pipe at nasir colony</t>
  </si>
  <si>
    <t>to Rohail for 1 week fuel and tea and lunch ait site</t>
  </si>
  <si>
    <t>holes at supports</t>
  </si>
  <si>
    <t>misc Site</t>
  </si>
  <si>
    <t>Israr ahmed</t>
  </si>
  <si>
    <t>Online by BH to yasir brother for Ducting works for KANTEEN IISL</t>
  </si>
  <si>
    <t>yasir brothers</t>
  </si>
  <si>
    <t>Purchased WIRE 10MMX3C PAKISTAN from fast cable harsal - by Faheem</t>
  </si>
  <si>
    <t>Purchased earth wire 1 core 6mm luz &amp; cable tie - by Faheem</t>
  </si>
  <si>
    <t>Ameejee Valleejee</t>
  </si>
  <si>
    <t>MCB chq 2031680163 (purchased 02 Nos pumps brand Xylm)</t>
  </si>
  <si>
    <t>engro 7th Floor</t>
  </si>
  <si>
    <t>shahbaz bangla saadi town</t>
  </si>
  <si>
    <t>To Irfan for misc expenses fuel tea fare &amp; refreshment by nadeem bhai</t>
  </si>
  <si>
    <t>paid to mukhtar for pipe cutting, labour and misc</t>
  </si>
  <si>
    <t>purchased 5 carton tapes + 5 carton black tapes</t>
  </si>
  <si>
    <t>To moiz for site visit, refrehsment tea, Ikram sahb vists</t>
  </si>
  <si>
    <t>mukhtar bhai fuel</t>
  </si>
  <si>
    <t>Air curtain maintenance and installation in smoking area</t>
  </si>
  <si>
    <t>buity for material from lahore to KAR</t>
  </si>
  <si>
    <t>paid to adnan for pipe and fittings + tea, labour &amp; refreshment</t>
  </si>
  <si>
    <t>Online by adeel to noman for material and tickets</t>
  </si>
  <si>
    <t>Online by adeel to shabbir brothers (copper pipes)</t>
  </si>
  <si>
    <t>MCB chq 2031680165</t>
  </si>
  <si>
    <t>Fuel at Imtiaz site by nadeem bhai</t>
  </si>
  <si>
    <t>purchased copper pipe for Suleman mehdi Home in DHA phase II near abu bakr Masjid (care of Ikram mughal)</t>
  </si>
  <si>
    <t>O &amp; M bill for April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</si>
</sst>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 fillId="0" borderId="0" xfId="0" applyFont="1" applyBorder="1" applyAlignment="1">
      <alignment horizontal="left" vertical="center" wrapText="1"/>
    </xf>
    <xf numFmtId="0" fontId="39" fillId="0" borderId="0" xfId="2" applyFont="1" applyAlignment="1">
      <alignment horizontal="center" vertical="center"/>
    </xf>
    <xf numFmtId="0" fontId="3" fillId="0" borderId="0" xfId="0" applyFont="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0" xfId="0" applyFont="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06.728135069447" createdVersion="5" refreshedVersion="6" minRefreshableVersion="3" recordCount="4807" xr:uid="{00000000-000A-0000-FFFF-FFFF2F000000}">
  <cacheSource type="worksheet">
    <worksheetSource ref="A1:H6138" sheet="Supplier"/>
  </cacheSource>
  <cacheFields count="8">
    <cacheField name="Date" numFmtId="0">
      <sharedItems containsNonDate="0" containsDate="1" containsString="0" containsBlank="1" minDate="2015-11-24T00:00:00" maxDate="2025-05-30T00:00:00" count="161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25-05-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25-05-2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07.495185069442" createdVersion="5" refreshedVersion="6" minRefreshableVersion="3" recordCount="24382" xr:uid="{00000000-000A-0000-FFFF-FFFF2E000000}">
  <cacheSource type="worksheet">
    <worksheetSource ref="A1:H24954" sheet="Posting"/>
  </cacheSource>
  <cacheFields count="8">
    <cacheField name="Date" numFmtId="0">
      <sharedItems containsDate="1" containsBlank="1" containsMixedTypes="1" minDate="2013-12-15T00:00:00" maxDate="2025-05-30T00:00:00" count="265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9T00:00:00"/>
        <d v="2025-05-20T00:00:00"/>
        <d v="2025-05-21T00:00:00"/>
        <d v="2025-05-22T00:00:00"/>
        <d v="2025-05-23T00:00:00"/>
        <d v="2025-05-24T00:00:00"/>
        <d v="2025-05-26T00:00:00"/>
        <d v="2025-05-27T00:00:00"/>
        <d v="2025-05-28T00:00:00"/>
        <d v="2025-05-29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engro 7th Floor"/>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EY Islamabad"/>
        <s v="misc Site"/>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Cannon"/>
        <s v="shahid rizwan"/>
        <s v="Kashif Vendor"/>
        <s v="Wazeer"/>
        <s v="Ali Raza Balancing"/>
        <s v="KRC total"/>
        <s v="Cemcon engineering"/>
        <s v="cargo"/>
        <s v="accresent engineers"/>
        <s v="Imran Rasheed"/>
        <s v="Ameen Contractor"/>
        <s v="aneeq"/>
        <s v="Moon steel fabrication"/>
        <s v="sasa "/>
        <s v="rehana rehman"/>
        <s v="Steelex"/>
        <s v="Noman Arshad"/>
        <s v="Zaka Sons"/>
        <s v="Ducting"/>
        <s v="wazeer duct"/>
        <s v="AS Traders"/>
        <s v="A &amp; B Enterprises"/>
        <s v="Food expenses"/>
        <s v="shifting"/>
        <s v="rohail sheikh"/>
        <s v="Moiz ul Haq"/>
        <s v="Waqas Akram"/>
        <s v="industrial instrumentation"/>
        <s v="AAZ Enterprises"/>
        <s v="Sajjad ducting"/>
        <s v="Safe and sound engineering"/>
        <s v="moiz duct sealent"/>
        <s v="GI Sheet"/>
        <s v="Imran Riaz"/>
        <s v="SCON"/>
        <s v="Kashmeer Electric"/>
        <s v="Drain pipe"/>
        <s v="Israr ahmed"/>
        <s v="yasir brothers"/>
        <s v="majid insulation"/>
        <s v="Ameejee Valleejee"/>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hassan insulator"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Hassan Ali"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70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Return the above payment to BH (care of TIK)"/>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paid for GI patti to lahore (above 10 kg)"/>
        <s v="paid for GI pipe from Tube traders"/>
        <s v="purchased bush, soltion, shuttering wire steel neils"/>
        <s v="purchased 5 carton tapes from hussain puri by mukhtar"/>
        <s v="Repaired and replaced laptop IC"/>
        <s v="purchased 6&quot; dia steelex pipe for saadi town project (given to nadeem bhai)"/>
        <s v="Online by adeel to Makka engineering and steel works for GI sheet"/>
        <s v="misc material by engr Ahsan"/>
        <s v="purchased safety shoes 2 nos"/>
        <s v="purchased 3 kg copper rods"/>
        <s v="purhchased flexbile wire 1 mm 2 core 90 mtr from touheed "/>
        <s v="Grills shifting"/>
        <s v="material return"/>
        <s v="office spoon for food"/>
        <s v="Online by adeel to Noman for site expenses"/>
        <s v="Online by BH to M Ahsan for Quetta lunch and dinner expenses"/>
        <s v="Purchased WIRE 10MMX3C PAKISTAN from fast cable harsal - by Faheem"/>
        <s v="Purchased earth wire 1 core 6mm luz &amp; cable tie - by Faheem"/>
        <s v="purchased 3 PCV solution and 30 taflon"/>
        <s v="Masjid work by BH as a charity "/>
        <s v="Tee, bush, solotion"/>
        <s v="Online by adeel to KATYS"/>
        <s v="Online by adeel to saeed anwar care of secure vision"/>
        <s v="To Qayyum site tea and misc expenses"/>
        <s v="TOMO fuel invoies by nadeem bhai"/>
        <s v="BAF fuel invoice by Nadeem bhai"/>
        <s v="Online by adeel to Al rafay travels for Ticket for Jahangeer site visit"/>
        <s v="Online by adeel to partners account care off habib insulation total amt = 500,000"/>
        <s v="Chq Given to xxxxxxx (Rec from Aisha Interiors in BAH 12th Floor)  BAFL chq # 35205651"/>
        <s v="Chq Given to xxxxxxx (Rec from Aisha Interiors in BAH 12th Floor)  BAFL chq # 35205652"/>
        <s v="Hold with Akbar air guide - BAFL chq # "/>
        <s v="Bolt buts, taflon ans washers"/>
        <s v="purchsaed cut screw"/>
        <s v="air devices builty from al saif"/>
        <s v="cash paid for site expenses (gul ahmed + state life) recomment by nadee bhai)"/>
        <s v="Online by adeel to Al rafay travels for Bilal bhai Going to Islmabad"/>
        <s v="Online by adeel to Imran Rasheed for Paid motor winding"/>
        <s v="Online by adeel to Imran Riaz for cable purchased total amt  = 750,000"/>
        <s v="To Khushnood by nadeeem bhai"/>
        <s v="to mukhtiar bhai"/>
        <s v="center point expenses by nadeem hai"/>
        <s v="To amjad plumber"/>
        <s v="To waqas for visa"/>
        <s v="Fuel at meezan bank by nadeem bhai"/>
        <s v="Online by adeel to Farhan care of SCON for Valve purchased for Quetta"/>
        <s v="Online by adeel to Kashmeer electric center for Quetta purchasing"/>
        <s v="Online by BH to M Ahsan for Quetta for food"/>
        <s v="Online by BH to Noman for misc expenses fortress mall"/>
        <s v="Online by BH to Al Gani &amp; Sons for drain piping fortress"/>
        <s v="bilal bhai home AC card repaired"/>
        <s v="purchased colour material for IIL pipes"/>
        <s v="purchased cuttings disc and bits (to kamran)"/>
        <s v="Online by adeel to M. Asim Rabbani care of khan brothers payment for 2 nos VFds for BAFL"/>
        <s v="Online by adeel to prem electric - Total amt = 350,000"/>
        <s v="to ahsan engr"/>
        <s v="paid for misc labour, tea lunch refreshmet for IIL pipe at nasir colony"/>
        <s v="to Rohail for 1 week fuel and tea and lunch ait site"/>
        <s v="holes at supports"/>
        <s v="purchased copper pipe for Suleman mehdi Home"/>
        <s v="To Irfan for misc expenses fuel tea fare &amp; refreshment by nadeem bhai"/>
        <s v="Online by BH to yasir brother for Ducting works for KANTEEN IISL"/>
        <s v="paid to mukhtar for pipe cutting, labour and misc"/>
        <s v="purchased 5 carton tapes + 5 carton black tapes"/>
        <s v="To moiz for site visit, refrehsment tea, Ikram sahb vists"/>
        <s v="mukhtar bhai fuel"/>
        <s v="Air curtain maintenance and installation in smoking area"/>
        <s v="buity for material from lahore to KAR"/>
        <s v="paid to adnan for pipe and fittings + tea, labour &amp; refreshment"/>
        <s v="Online by adeel to shabbir brothers (copper pipes)"/>
        <s v="Online by adeel to noman for material and tickets"/>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MCB chq 2031680158"/>
        <s v="MCB chq 2031680160"/>
        <s v="MCB chq 2031680161"/>
        <s v="MCB chq 2031680163 (purchased 02 Nos pumps brand Xylm)"/>
        <s v="MCB chq 2031680165"/>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 v="Received from EFSE against VISA Office maintenance Jan 25 to Mar 25"/>
        <s v="Advance rec from My interiors in acc of Abbot - Given to Universal Traders car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1454"/>
    <x v="102"/>
    <x v="3"/>
    <m/>
    <m/>
    <n v="200000"/>
    <n v="-200000"/>
    <s v="MCB chq 2031680158"/>
  </r>
  <r>
    <x v="1455"/>
    <x v="157"/>
    <x v="1"/>
    <m/>
    <m/>
    <n v="300000"/>
    <n v="-300000"/>
    <s v="Online by adeel to KATYS"/>
  </r>
  <r>
    <x v="1455"/>
    <x v="143"/>
    <x v="25"/>
    <m/>
    <m/>
    <n v="500000"/>
    <n v="-500000"/>
    <s v="Online by adeel to saeed anwar care of secure vision"/>
  </r>
  <r>
    <x v="1455"/>
    <x v="133"/>
    <x v="34"/>
    <m/>
    <m/>
    <n v="19091"/>
    <n v="-19091"/>
    <s v="Online by adeel to partners account care off habib insulation = 500,000"/>
  </r>
  <r>
    <x v="1455"/>
    <x v="150"/>
    <x v="34"/>
    <m/>
    <m/>
    <n v="14400"/>
    <n v="-14400"/>
    <m/>
  </r>
  <r>
    <x v="1455"/>
    <x v="148"/>
    <x v="34"/>
    <m/>
    <m/>
    <n v="268251"/>
    <n v="-268251"/>
    <m/>
  </r>
  <r>
    <x v="1455"/>
    <x v="147"/>
    <x v="34"/>
    <m/>
    <m/>
    <n v="198258"/>
    <n v="-198258"/>
    <m/>
  </r>
  <r>
    <x v="1455"/>
    <x v="148"/>
    <x v="3"/>
    <m/>
    <n v="55000"/>
    <m/>
    <n v="55000"/>
    <m/>
  </r>
  <r>
    <x v="1455"/>
    <x v="102"/>
    <x v="3"/>
    <m/>
    <n v="200000"/>
    <m/>
    <n v="200000"/>
    <s v="shahbaz bangla saadi town"/>
  </r>
  <r>
    <x v="1455"/>
    <x v="157"/>
    <x v="3"/>
    <m/>
    <n v="81815"/>
    <m/>
    <n v="81815"/>
    <m/>
  </r>
  <r>
    <x v="1455"/>
    <x v="133"/>
    <x v="3"/>
    <m/>
    <n v="81815"/>
    <m/>
    <n v="81815"/>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8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117"/>
    <x v="619"/>
    <x v="10283"/>
    <n v="700000"/>
    <m/>
    <n v="-700000"/>
    <x v="116"/>
  </r>
  <r>
    <x v="2256"/>
    <x v="117"/>
    <x v="619"/>
    <x v="10283"/>
    <n v="770000"/>
    <m/>
    <n v="-770000"/>
    <x v="116"/>
  </r>
  <r>
    <x v="2256"/>
    <x v="117"/>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8"/>
    <x v="389"/>
    <x v="10286"/>
    <n v="200000"/>
    <m/>
    <n v="-200000"/>
    <x v="116"/>
  </r>
  <r>
    <x v="2270"/>
    <x v="119"/>
    <x v="389"/>
    <x v="10286"/>
    <n v="100000"/>
    <m/>
    <n v="-100000"/>
    <x v="116"/>
  </r>
  <r>
    <x v="2270"/>
    <x v="120"/>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1"/>
    <x v="97"/>
    <x v="10298"/>
    <m/>
    <n v="1421846"/>
    <n v="1421846"/>
    <x v="116"/>
  </r>
  <r>
    <x v="2269"/>
    <x v="121"/>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2"/>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1"/>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3"/>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4"/>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8"/>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3"/>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3"/>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3"/>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8"/>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3"/>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3"/>
    <x v="474"/>
    <x v="8211"/>
    <n v="500"/>
    <m/>
    <n v="-500"/>
    <x v="98"/>
  </r>
  <r>
    <x v="2291"/>
    <x v="119"/>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3"/>
    <x v="474"/>
    <x v="10433"/>
    <n v="1000"/>
    <m/>
    <n v="-1000"/>
    <x v="98"/>
  </r>
  <r>
    <x v="2292"/>
    <x v="99"/>
    <x v="2"/>
    <x v="8173"/>
    <n v="1300"/>
    <m/>
    <n v="-1300"/>
    <x v="98"/>
  </r>
  <r>
    <x v="2292"/>
    <x v="73"/>
    <x v="278"/>
    <x v="10434"/>
    <n v="6000"/>
    <m/>
    <n v="-6000"/>
    <x v="98"/>
  </r>
  <r>
    <x v="2292"/>
    <x v="123"/>
    <x v="278"/>
    <x v="9496"/>
    <n v="1000"/>
    <m/>
    <n v="-1000"/>
    <x v="98"/>
  </r>
  <r>
    <x v="2292"/>
    <x v="108"/>
    <x v="866"/>
    <x v="10435"/>
    <n v="20000"/>
    <m/>
    <n v="-20000"/>
    <x v="98"/>
  </r>
  <r>
    <x v="2292"/>
    <x v="123"/>
    <x v="278"/>
    <x v="9642"/>
    <n v="2755"/>
    <m/>
    <n v="-2755"/>
    <x v="98"/>
  </r>
  <r>
    <x v="2292"/>
    <x v="4"/>
    <x v="285"/>
    <x v="10436"/>
    <n v="1000"/>
    <m/>
    <n v="-1000"/>
    <x v="98"/>
  </r>
  <r>
    <x v="2292"/>
    <x v="73"/>
    <x v="474"/>
    <x v="898"/>
    <n v="2900"/>
    <m/>
    <n v="-2900"/>
    <x v="98"/>
  </r>
  <r>
    <x v="2292"/>
    <x v="123"/>
    <x v="474"/>
    <x v="898"/>
    <n v="500"/>
    <m/>
    <n v="-500"/>
    <x v="98"/>
  </r>
  <r>
    <x v="2292"/>
    <x v="7"/>
    <x v="27"/>
    <x v="5198"/>
    <n v="123946"/>
    <m/>
    <n v="-123946"/>
    <x v="98"/>
  </r>
  <r>
    <x v="2292"/>
    <x v="4"/>
    <x v="27"/>
    <x v="5198"/>
    <n v="77157"/>
    <m/>
    <n v="-77157"/>
    <x v="98"/>
  </r>
  <r>
    <x v="2292"/>
    <x v="115"/>
    <x v="285"/>
    <x v="10437"/>
    <n v="1340"/>
    <m/>
    <n v="-1340"/>
    <x v="98"/>
  </r>
  <r>
    <x v="2292"/>
    <x v="123"/>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3"/>
    <x v="697"/>
    <x v="10443"/>
    <n v="375000"/>
    <m/>
    <n v="-375000"/>
    <x v="98"/>
  </r>
  <r>
    <x v="2293"/>
    <x v="115"/>
    <x v="850"/>
    <x v="10444"/>
    <n v="4598964"/>
    <m/>
    <n v="-4598964"/>
    <x v="98"/>
  </r>
  <r>
    <x v="2294"/>
    <x v="4"/>
    <x v="4"/>
    <x v="7512"/>
    <n v="5000"/>
    <m/>
    <n v="-5000"/>
    <x v="98"/>
  </r>
  <r>
    <x v="2294"/>
    <x v="123"/>
    <x v="474"/>
    <x v="233"/>
    <n v="1800"/>
    <m/>
    <n v="-1800"/>
    <x v="98"/>
  </r>
  <r>
    <x v="2294"/>
    <x v="1"/>
    <x v="2"/>
    <x v="10445"/>
    <n v="2000"/>
    <m/>
    <n v="-2000"/>
    <x v="98"/>
  </r>
  <r>
    <x v="2294"/>
    <x v="114"/>
    <x v="314"/>
    <x v="10446"/>
    <n v="30000"/>
    <m/>
    <n v="-30000"/>
    <x v="98"/>
  </r>
  <r>
    <x v="2294"/>
    <x v="112"/>
    <x v="660"/>
    <x v="10447"/>
    <n v="400000"/>
    <m/>
    <n v="-400000"/>
    <x v="98"/>
  </r>
  <r>
    <x v="2294"/>
    <x v="123"/>
    <x v="278"/>
    <x v="10448"/>
    <n v="1750"/>
    <m/>
    <n v="-1750"/>
    <x v="98"/>
  </r>
  <r>
    <x v="2294"/>
    <x v="112"/>
    <x v="867"/>
    <x v="10449"/>
    <n v="220000"/>
    <m/>
    <n v="-220000"/>
    <x v="98"/>
  </r>
  <r>
    <x v="2294"/>
    <x v="123"/>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3"/>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3"/>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3"/>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3"/>
    <x v="697"/>
    <x v="10443"/>
    <n v="100000"/>
    <m/>
    <n v="-100000"/>
    <x v="98"/>
  </r>
  <r>
    <x v="2297"/>
    <x v="113"/>
    <x v="868"/>
    <x v="10469"/>
    <n v="207000"/>
    <m/>
    <n v="-207000"/>
    <x v="98"/>
  </r>
  <r>
    <x v="2297"/>
    <x v="113"/>
    <x v="647"/>
    <x v="10470"/>
    <n v="45000"/>
    <m/>
    <n v="-45000"/>
    <x v="98"/>
  </r>
  <r>
    <x v="2297"/>
    <x v="90"/>
    <x v="278"/>
    <x v="10471"/>
    <n v="8800"/>
    <m/>
    <n v="-8800"/>
    <x v="98"/>
  </r>
  <r>
    <x v="2297"/>
    <x v="123"/>
    <x v="278"/>
    <x v="10472"/>
    <n v="142000"/>
    <m/>
    <n v="-142000"/>
    <x v="98"/>
  </r>
  <r>
    <x v="2297"/>
    <x v="115"/>
    <x v="278"/>
    <x v="10473"/>
    <n v="20000"/>
    <m/>
    <n v="-20000"/>
    <x v="98"/>
  </r>
  <r>
    <x v="2297"/>
    <x v="123"/>
    <x v="856"/>
    <x v="10474"/>
    <n v="100000"/>
    <m/>
    <n v="-100000"/>
    <x v="98"/>
  </r>
  <r>
    <x v="2298"/>
    <x v="112"/>
    <x v="278"/>
    <x v="10475"/>
    <n v="1740"/>
    <m/>
    <n v="-1740"/>
    <x v="98"/>
  </r>
  <r>
    <x v="2298"/>
    <x v="4"/>
    <x v="516"/>
    <x v="10476"/>
    <n v="2000"/>
    <m/>
    <n v="-2000"/>
    <x v="98"/>
  </r>
  <r>
    <x v="2298"/>
    <x v="123"/>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5"/>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3"/>
    <x v="278"/>
    <x v="10497"/>
    <n v="1740"/>
    <m/>
    <n v="-1740"/>
    <x v="117"/>
  </r>
  <r>
    <x v="2299"/>
    <x v="90"/>
    <x v="278"/>
    <x v="10498"/>
    <n v="2250"/>
    <m/>
    <n v="-2250"/>
    <x v="117"/>
  </r>
  <r>
    <x v="2299"/>
    <x v="112"/>
    <x v="278"/>
    <x v="10499"/>
    <n v="1500"/>
    <m/>
    <n v="-1500"/>
    <x v="117"/>
  </r>
  <r>
    <x v="2299"/>
    <x v="115"/>
    <x v="285"/>
    <x v="10500"/>
    <n v="1100"/>
    <m/>
    <n v="-1100"/>
    <x v="117"/>
  </r>
  <r>
    <x v="2299"/>
    <x v="123"/>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3"/>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3"/>
    <x v="805"/>
    <x v="898"/>
    <n v="31000"/>
    <m/>
    <n v="-31000"/>
    <x v="117"/>
  </r>
  <r>
    <x v="2300"/>
    <x v="4"/>
    <x v="4"/>
    <x v="7512"/>
    <n v="5000"/>
    <m/>
    <n v="-5000"/>
    <x v="117"/>
  </r>
  <r>
    <x v="2300"/>
    <x v="123"/>
    <x v="278"/>
    <x v="10509"/>
    <n v="5280"/>
    <m/>
    <n v="-5280"/>
    <x v="117"/>
  </r>
  <r>
    <x v="2300"/>
    <x v="115"/>
    <x v="278"/>
    <x v="10510"/>
    <n v="51850"/>
    <m/>
    <n v="-51850"/>
    <x v="117"/>
  </r>
  <r>
    <x v="2300"/>
    <x v="123"/>
    <x v="278"/>
    <x v="10511"/>
    <n v="1500"/>
    <m/>
    <n v="-1500"/>
    <x v="117"/>
  </r>
  <r>
    <x v="2300"/>
    <x v="123"/>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8"/>
    <x v="278"/>
    <x v="10442"/>
    <n v="50000"/>
    <m/>
    <n v="-50000"/>
    <x v="117"/>
  </r>
  <r>
    <x v="2300"/>
    <x v="84"/>
    <x v="2"/>
    <x v="10515"/>
    <n v="250000"/>
    <m/>
    <n v="-250000"/>
    <x v="117"/>
  </r>
  <r>
    <x v="2300"/>
    <x v="84"/>
    <x v="2"/>
    <x v="10515"/>
    <n v="100000"/>
    <m/>
    <n v="-100000"/>
    <x v="117"/>
  </r>
  <r>
    <x v="2301"/>
    <x v="123"/>
    <x v="856"/>
    <x v="898"/>
    <n v="100000"/>
    <m/>
    <n v="-100000"/>
    <x v="117"/>
  </r>
  <r>
    <x v="2301"/>
    <x v="108"/>
    <x v="864"/>
    <x v="898"/>
    <n v="40000"/>
    <m/>
    <n v="-40000"/>
    <x v="117"/>
  </r>
  <r>
    <x v="2301"/>
    <x v="108"/>
    <x v="278"/>
    <x v="10516"/>
    <n v="34770"/>
    <m/>
    <n v="-34770"/>
    <x v="117"/>
  </r>
  <r>
    <x v="2301"/>
    <x v="4"/>
    <x v="2"/>
    <x v="10517"/>
    <n v="1000"/>
    <m/>
    <n v="-1000"/>
    <x v="117"/>
  </r>
  <r>
    <x v="2301"/>
    <x v="123"/>
    <x v="474"/>
    <x v="233"/>
    <n v="3500"/>
    <m/>
    <n v="-3500"/>
    <x v="117"/>
  </r>
  <r>
    <x v="2301"/>
    <x v="112"/>
    <x v="474"/>
    <x v="233"/>
    <n v="1000"/>
    <m/>
    <n v="-1000"/>
    <x v="117"/>
  </r>
  <r>
    <x v="2301"/>
    <x v="123"/>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3"/>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3"/>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3"/>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3"/>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6"/>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3"/>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3"/>
    <x v="474"/>
    <x v="233"/>
    <n v="3500"/>
    <m/>
    <n v="-3500"/>
    <x v="117"/>
  </r>
  <r>
    <x v="2304"/>
    <x v="115"/>
    <x v="295"/>
    <x v="10550"/>
    <n v="123300"/>
    <m/>
    <n v="-123300"/>
    <x v="117"/>
  </r>
  <r>
    <x v="2304"/>
    <x v="112"/>
    <x v="58"/>
    <x v="10551"/>
    <n v="40800"/>
    <m/>
    <n v="-40800"/>
    <x v="117"/>
  </r>
  <r>
    <x v="2304"/>
    <x v="97"/>
    <x v="2"/>
    <x v="10552"/>
    <n v="74000"/>
    <m/>
    <n v="-74000"/>
    <x v="117"/>
  </r>
  <r>
    <x v="2304"/>
    <x v="119"/>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3"/>
    <x v="278"/>
    <x v="10566"/>
    <n v="3300"/>
    <m/>
    <n v="-3300"/>
    <x v="117"/>
  </r>
  <r>
    <x v="2305"/>
    <x v="123"/>
    <x v="278"/>
    <x v="9766"/>
    <n v="300"/>
    <m/>
    <n v="-300"/>
    <x v="117"/>
  </r>
  <r>
    <x v="2305"/>
    <x v="73"/>
    <x v="278"/>
    <x v="10567"/>
    <n v="900"/>
    <m/>
    <n v="-900"/>
    <x v="117"/>
  </r>
  <r>
    <x v="2305"/>
    <x v="112"/>
    <x v="474"/>
    <x v="233"/>
    <n v="2000"/>
    <m/>
    <n v="-2000"/>
    <x v="117"/>
  </r>
  <r>
    <x v="2305"/>
    <x v="120"/>
    <x v="465"/>
    <x v="10346"/>
    <n v="5000"/>
    <m/>
    <n v="-5000"/>
    <x v="117"/>
  </r>
  <r>
    <x v="2305"/>
    <x v="23"/>
    <x v="2"/>
    <x v="10568"/>
    <n v="7000"/>
    <m/>
    <n v="-7000"/>
    <x v="117"/>
  </r>
  <r>
    <x v="2305"/>
    <x v="123"/>
    <x v="474"/>
    <x v="233"/>
    <n v="900"/>
    <m/>
    <n v="-900"/>
    <x v="117"/>
  </r>
  <r>
    <x v="2305"/>
    <x v="97"/>
    <x v="873"/>
    <x v="10569"/>
    <n v="32000"/>
    <m/>
    <n v="-32000"/>
    <x v="117"/>
  </r>
  <r>
    <x v="2305"/>
    <x v="115"/>
    <x v="278"/>
    <x v="10570"/>
    <n v="34000"/>
    <m/>
    <n v="-34000"/>
    <x v="117"/>
  </r>
  <r>
    <x v="2305"/>
    <x v="115"/>
    <x v="278"/>
    <x v="10571"/>
    <n v="49870"/>
    <m/>
    <n v="-49870"/>
    <x v="117"/>
  </r>
  <r>
    <x v="2305"/>
    <x v="118"/>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3"/>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6"/>
    <x v="278"/>
    <x v="10578"/>
    <n v="2250"/>
    <m/>
    <n v="-2250"/>
    <x v="117"/>
  </r>
  <r>
    <x v="2306"/>
    <x v="112"/>
    <x v="474"/>
    <x v="233"/>
    <n v="2000"/>
    <m/>
    <n v="-2000"/>
    <x v="117"/>
  </r>
  <r>
    <x v="2306"/>
    <x v="4"/>
    <x v="4"/>
    <x v="7512"/>
    <n v="4000"/>
    <m/>
    <n v="-4000"/>
    <x v="117"/>
  </r>
  <r>
    <x v="2306"/>
    <x v="123"/>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8"/>
    <x v="43"/>
    <x v="10585"/>
    <n v="58065"/>
    <m/>
    <n v="-58065"/>
    <x v="117"/>
  </r>
  <r>
    <x v="2307"/>
    <x v="23"/>
    <x v="43"/>
    <x v="4902"/>
    <n v="28000"/>
    <m/>
    <n v="-28000"/>
    <x v="117"/>
  </r>
  <r>
    <x v="2307"/>
    <x v="115"/>
    <x v="285"/>
    <x v="7872"/>
    <n v="1000"/>
    <m/>
    <n v="-1000"/>
    <x v="117"/>
  </r>
  <r>
    <x v="2307"/>
    <x v="123"/>
    <x v="474"/>
    <x v="233"/>
    <n v="1700"/>
    <m/>
    <n v="-1700"/>
    <x v="117"/>
  </r>
  <r>
    <x v="2307"/>
    <x v="126"/>
    <x v="474"/>
    <x v="233"/>
    <n v="800"/>
    <m/>
    <n v="-800"/>
    <x v="117"/>
  </r>
  <r>
    <x v="2307"/>
    <x v="97"/>
    <x v="474"/>
    <x v="233"/>
    <n v="500"/>
    <m/>
    <n v="-500"/>
    <x v="117"/>
  </r>
  <r>
    <x v="2307"/>
    <x v="108"/>
    <x v="864"/>
    <x v="10586"/>
    <n v="30000"/>
    <m/>
    <n v="-30000"/>
    <x v="117"/>
  </r>
  <r>
    <x v="2307"/>
    <x v="123"/>
    <x v="874"/>
    <x v="10586"/>
    <n v="10000"/>
    <m/>
    <n v="-10000"/>
    <x v="117"/>
  </r>
  <r>
    <x v="2307"/>
    <x v="112"/>
    <x v="474"/>
    <x v="10451"/>
    <n v="800"/>
    <m/>
    <n v="-800"/>
    <x v="117"/>
  </r>
  <r>
    <x v="2307"/>
    <x v="123"/>
    <x v="2"/>
    <x v="10587"/>
    <n v="200"/>
    <m/>
    <n v="-200"/>
    <x v="117"/>
  </r>
  <r>
    <x v="2307"/>
    <x v="114"/>
    <x v="278"/>
    <x v="10588"/>
    <n v="20000"/>
    <m/>
    <n v="-20000"/>
    <x v="117"/>
  </r>
  <r>
    <x v="2307"/>
    <x v="97"/>
    <x v="314"/>
    <x v="10589"/>
    <n v="30000"/>
    <m/>
    <n v="-30000"/>
    <x v="117"/>
  </r>
  <r>
    <x v="2307"/>
    <x v="118"/>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3"/>
    <x v="856"/>
    <x v="8439"/>
    <n v="100000"/>
    <m/>
    <n v="-100000"/>
    <x v="117"/>
  </r>
  <r>
    <x v="2308"/>
    <x v="118"/>
    <x v="278"/>
    <x v="10594"/>
    <n v="50000"/>
    <m/>
    <n v="-50000"/>
    <x v="117"/>
  </r>
  <r>
    <x v="2308"/>
    <x v="120"/>
    <x v="278"/>
    <x v="10595"/>
    <n v="61675"/>
    <m/>
    <n v="-61675"/>
    <x v="117"/>
  </r>
  <r>
    <x v="2309"/>
    <x v="4"/>
    <x v="4"/>
    <x v="7512"/>
    <n v="5000"/>
    <m/>
    <n v="-5000"/>
    <x v="117"/>
  </r>
  <r>
    <x v="2309"/>
    <x v="114"/>
    <x v="278"/>
    <x v="10596"/>
    <n v="9000"/>
    <m/>
    <n v="-9000"/>
    <x v="117"/>
  </r>
  <r>
    <x v="2309"/>
    <x v="123"/>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3"/>
    <x v="805"/>
    <x v="10602"/>
    <n v="25000"/>
    <m/>
    <n v="-25000"/>
    <x v="117"/>
  </r>
  <r>
    <x v="2310"/>
    <x v="123"/>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8"/>
    <x v="278"/>
    <x v="10614"/>
    <n v="43500"/>
    <m/>
    <n v="-43500"/>
    <x v="117"/>
  </r>
  <r>
    <x v="2312"/>
    <x v="114"/>
    <x v="278"/>
    <x v="10615"/>
    <n v="31500"/>
    <m/>
    <n v="-31500"/>
    <x v="117"/>
  </r>
  <r>
    <x v="2312"/>
    <x v="126"/>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8"/>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6"/>
    <x v="278"/>
    <x v="10626"/>
    <n v="47850"/>
    <m/>
    <n v="-47850"/>
    <x v="117"/>
  </r>
  <r>
    <x v="2314"/>
    <x v="73"/>
    <x v="278"/>
    <x v="10627"/>
    <n v="76000"/>
    <m/>
    <n v="-76000"/>
    <x v="117"/>
  </r>
  <r>
    <x v="2314"/>
    <x v="115"/>
    <x v="278"/>
    <x v="10627"/>
    <n v="78715"/>
    <m/>
    <n v="-78715"/>
    <x v="117"/>
  </r>
  <r>
    <x v="2314"/>
    <x v="126"/>
    <x v="278"/>
    <x v="10627"/>
    <n v="10000"/>
    <m/>
    <n v="-10000"/>
    <x v="117"/>
  </r>
  <r>
    <x v="2314"/>
    <x v="77"/>
    <x v="732"/>
    <x v="10628"/>
    <n v="121520"/>
    <m/>
    <n v="-121520"/>
    <x v="117"/>
  </r>
  <r>
    <x v="2314"/>
    <x v="123"/>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3"/>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1"/>
    <x v="278"/>
    <x v="10644"/>
    <n v="500000"/>
    <m/>
    <n v="-500000"/>
    <x v="117"/>
  </r>
  <r>
    <x v="2317"/>
    <x v="119"/>
    <x v="278"/>
    <x v="10644"/>
    <n v="64808"/>
    <m/>
    <n v="-64808"/>
    <x v="117"/>
  </r>
  <r>
    <x v="2317"/>
    <x v="119"/>
    <x v="278"/>
    <x v="10645"/>
    <n v="25000"/>
    <m/>
    <n v="-25000"/>
    <x v="117"/>
  </r>
  <r>
    <x v="2317"/>
    <x v="121"/>
    <x v="278"/>
    <x v="10646"/>
    <n v="44000"/>
    <m/>
    <n v="-44000"/>
    <x v="117"/>
  </r>
  <r>
    <x v="2317"/>
    <x v="123"/>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3"/>
    <x v="856"/>
    <x v="10657"/>
    <n v="100000"/>
    <m/>
    <n v="-100000"/>
    <x v="117"/>
  </r>
  <r>
    <x v="2318"/>
    <x v="127"/>
    <x v="2"/>
    <x v="10658"/>
    <n v="49900"/>
    <m/>
    <n v="-49900"/>
    <x v="117"/>
  </r>
  <r>
    <x v="2319"/>
    <x v="90"/>
    <x v="819"/>
    <x v="10659"/>
    <n v="400000"/>
    <m/>
    <n v="-400000"/>
    <x v="117"/>
  </r>
  <r>
    <x v="2318"/>
    <x v="115"/>
    <x v="474"/>
    <x v="233"/>
    <n v="2000"/>
    <m/>
    <n v="-2000"/>
    <x v="117"/>
  </r>
  <r>
    <x v="2319"/>
    <x v="123"/>
    <x v="874"/>
    <x v="898"/>
    <n v="10000"/>
    <m/>
    <n v="-10000"/>
    <x v="117"/>
  </r>
  <r>
    <x v="2319"/>
    <x v="123"/>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7"/>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3"/>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3"/>
    <x v="286"/>
    <x v="10672"/>
    <n v="30800"/>
    <m/>
    <n v="-30800"/>
    <x v="117"/>
  </r>
  <r>
    <x v="2320"/>
    <x v="115"/>
    <x v="145"/>
    <x v="10673"/>
    <n v="200000"/>
    <m/>
    <n v="-200000"/>
    <x v="117"/>
  </r>
  <r>
    <x v="2320"/>
    <x v="113"/>
    <x v="145"/>
    <x v="10673"/>
    <n v="200000"/>
    <m/>
    <n v="-200000"/>
    <x v="117"/>
  </r>
  <r>
    <x v="2320"/>
    <x v="118"/>
    <x v="145"/>
    <x v="10673"/>
    <n v="100000"/>
    <m/>
    <n v="-100000"/>
    <x v="117"/>
  </r>
  <r>
    <x v="2320"/>
    <x v="121"/>
    <x v="278"/>
    <x v="10674"/>
    <n v="84765"/>
    <m/>
    <n v="-84765"/>
    <x v="117"/>
  </r>
  <r>
    <x v="2320"/>
    <x v="118"/>
    <x v="278"/>
    <x v="10674"/>
    <n v="84765"/>
    <m/>
    <n v="-84765"/>
    <x v="117"/>
  </r>
  <r>
    <x v="2320"/>
    <x v="77"/>
    <x v="732"/>
    <x v="10675"/>
    <n v="32000"/>
    <m/>
    <n v="-32000"/>
    <x v="117"/>
  </r>
  <r>
    <x v="2320"/>
    <x v="99"/>
    <x v="875"/>
    <x v="10676"/>
    <n v="60000"/>
    <m/>
    <n v="-60000"/>
    <x v="117"/>
  </r>
  <r>
    <x v="2320"/>
    <x v="126"/>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3"/>
    <x v="278"/>
    <x v="10681"/>
    <n v="17000"/>
    <m/>
    <n v="-17000"/>
    <x v="117"/>
  </r>
  <r>
    <x v="2321"/>
    <x v="115"/>
    <x v="278"/>
    <x v="10682"/>
    <n v="17311"/>
    <m/>
    <n v="-17311"/>
    <x v="117"/>
  </r>
  <r>
    <x v="2321"/>
    <x v="112"/>
    <x v="278"/>
    <x v="10682"/>
    <n v="17311"/>
    <m/>
    <n v="-17311"/>
    <x v="117"/>
  </r>
  <r>
    <x v="2321"/>
    <x v="99"/>
    <x v="278"/>
    <x v="10682"/>
    <n v="17311"/>
    <m/>
    <n v="-17311"/>
    <x v="117"/>
  </r>
  <r>
    <x v="2321"/>
    <x v="126"/>
    <x v="278"/>
    <x v="10682"/>
    <n v="17312"/>
    <m/>
    <n v="-17312"/>
    <x v="117"/>
  </r>
  <r>
    <x v="2321"/>
    <x v="112"/>
    <x v="278"/>
    <x v="10677"/>
    <n v="900"/>
    <m/>
    <n v="-900"/>
    <x v="117"/>
  </r>
  <r>
    <x v="2321"/>
    <x v="4"/>
    <x v="4"/>
    <x v="10623"/>
    <n v="2000"/>
    <m/>
    <n v="-2000"/>
    <x v="117"/>
  </r>
  <r>
    <x v="2321"/>
    <x v="73"/>
    <x v="474"/>
    <x v="233"/>
    <n v="3000"/>
    <m/>
    <n v="-3000"/>
    <x v="117"/>
  </r>
  <r>
    <x v="2321"/>
    <x v="123"/>
    <x v="278"/>
    <x v="10683"/>
    <n v="900"/>
    <m/>
    <n v="-900"/>
    <x v="117"/>
  </r>
  <r>
    <x v="2321"/>
    <x v="98"/>
    <x v="278"/>
    <x v="10684"/>
    <n v="3000"/>
    <m/>
    <n v="-3000"/>
    <x v="117"/>
  </r>
  <r>
    <x v="2321"/>
    <x v="97"/>
    <x v="442"/>
    <x v="10685"/>
    <n v="5000"/>
    <m/>
    <n v="-5000"/>
    <x v="117"/>
  </r>
  <r>
    <x v="2321"/>
    <x v="97"/>
    <x v="2"/>
    <x v="10686"/>
    <n v="1000"/>
    <m/>
    <n v="-1000"/>
    <x v="117"/>
  </r>
  <r>
    <x v="2321"/>
    <x v="125"/>
    <x v="353"/>
    <x v="10687"/>
    <n v="15000"/>
    <m/>
    <n v="-15000"/>
    <x v="117"/>
  </r>
  <r>
    <x v="2322"/>
    <x v="4"/>
    <x v="4"/>
    <x v="7512"/>
    <n v="4000"/>
    <m/>
    <n v="-4000"/>
    <x v="117"/>
  </r>
  <r>
    <x v="2322"/>
    <x v="4"/>
    <x v="4"/>
    <x v="10688"/>
    <n v="1600"/>
    <m/>
    <n v="-1600"/>
    <x v="117"/>
  </r>
  <r>
    <x v="2322"/>
    <x v="118"/>
    <x v="278"/>
    <x v="10689"/>
    <n v="50000"/>
    <m/>
    <n v="-50000"/>
    <x v="117"/>
  </r>
  <r>
    <x v="2322"/>
    <x v="79"/>
    <x v="638"/>
    <x v="10690"/>
    <n v="400000"/>
    <m/>
    <n v="-400000"/>
    <x v="117"/>
  </r>
  <r>
    <x v="2322"/>
    <x v="118"/>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8"/>
    <x v="338"/>
    <x v="10692"/>
    <n v="400000"/>
    <m/>
    <n v="-400000"/>
    <x v="117"/>
  </r>
  <r>
    <x v="2323"/>
    <x v="118"/>
    <x v="278"/>
    <x v="10693"/>
    <n v="42000"/>
    <m/>
    <n v="-42000"/>
    <x v="117"/>
  </r>
  <r>
    <x v="2323"/>
    <x v="121"/>
    <x v="278"/>
    <x v="10694"/>
    <n v="24000"/>
    <m/>
    <n v="-24000"/>
    <x v="117"/>
  </r>
  <r>
    <x v="2323"/>
    <x v="121"/>
    <x v="415"/>
    <x v="10695"/>
    <n v="150000"/>
    <m/>
    <n v="-150000"/>
    <x v="117"/>
  </r>
  <r>
    <x v="2323"/>
    <x v="115"/>
    <x v="278"/>
    <x v="10696"/>
    <n v="8100"/>
    <m/>
    <n v="-8100"/>
    <x v="117"/>
  </r>
  <r>
    <x v="2323"/>
    <x v="112"/>
    <x v="278"/>
    <x v="10697"/>
    <n v="4200"/>
    <m/>
    <n v="-4200"/>
    <x v="117"/>
  </r>
  <r>
    <x v="2323"/>
    <x v="73"/>
    <x v="278"/>
    <x v="10698"/>
    <n v="3600"/>
    <m/>
    <n v="-3600"/>
    <x v="117"/>
  </r>
  <r>
    <x v="2323"/>
    <x v="118"/>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3"/>
    <x v="474"/>
    <x v="233"/>
    <n v="700"/>
    <m/>
    <n v="-700"/>
    <x v="117"/>
  </r>
  <r>
    <x v="2325"/>
    <x v="73"/>
    <x v="278"/>
    <x v="10708"/>
    <n v="18500"/>
    <m/>
    <n v="-18500"/>
    <x v="117"/>
  </r>
  <r>
    <x v="2325"/>
    <x v="123"/>
    <x v="474"/>
    <x v="233"/>
    <n v="600"/>
    <m/>
    <n v="-600"/>
    <x v="117"/>
  </r>
  <r>
    <x v="2325"/>
    <x v="115"/>
    <x v="474"/>
    <x v="233"/>
    <n v="2000"/>
    <m/>
    <n v="-2000"/>
    <x v="117"/>
  </r>
  <r>
    <x v="2325"/>
    <x v="108"/>
    <x v="864"/>
    <x v="10709"/>
    <n v="50000"/>
    <m/>
    <n v="-50000"/>
    <x v="117"/>
  </r>
  <r>
    <x v="2325"/>
    <x v="115"/>
    <x v="687"/>
    <x v="10710"/>
    <n v="117907"/>
    <m/>
    <n v="-117907"/>
    <x v="117"/>
  </r>
  <r>
    <x v="2325"/>
    <x v="123"/>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1"/>
    <x v="2"/>
    <x v="10713"/>
    <n v="50000"/>
    <m/>
    <n v="-50000"/>
    <x v="117"/>
  </r>
  <r>
    <x v="2326"/>
    <x v="23"/>
    <x v="583"/>
    <x v="10714"/>
    <n v="100000"/>
    <m/>
    <n v="-100000"/>
    <x v="117"/>
  </r>
  <r>
    <x v="2326"/>
    <x v="121"/>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3"/>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6"/>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3"/>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1"/>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3"/>
    <x v="97"/>
    <x v="10754"/>
    <m/>
    <n v="2000000"/>
    <n v="2000000"/>
    <x v="117"/>
  </r>
  <r>
    <x v="2312"/>
    <x v="123"/>
    <x v="97"/>
    <x v="10755"/>
    <m/>
    <n v="597014"/>
    <n v="597014"/>
    <x v="117"/>
  </r>
  <r>
    <x v="2312"/>
    <x v="123"/>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8"/>
    <x v="661"/>
    <x v="10774"/>
    <n v="282000"/>
    <m/>
    <n v="-282000"/>
    <x v="118"/>
  </r>
  <r>
    <x v="2328"/>
    <x v="115"/>
    <x v="813"/>
    <x v="10775"/>
    <n v="150000"/>
    <m/>
    <n v="-150000"/>
    <x v="118"/>
  </r>
  <r>
    <x v="2328"/>
    <x v="123"/>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3"/>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3"/>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3"/>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20"/>
    <x v="2"/>
    <x v="10713"/>
    <n v="50000"/>
    <m/>
    <n v="-50000"/>
    <x v="118"/>
  </r>
  <r>
    <x v="2331"/>
    <x v="115"/>
    <x v="880"/>
    <x v="10808"/>
    <n v="120000"/>
    <m/>
    <n v="-120000"/>
    <x v="118"/>
  </r>
  <r>
    <x v="2331"/>
    <x v="121"/>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9"/>
    <x v="278"/>
    <x v="10821"/>
    <n v="37100"/>
    <m/>
    <n v="-37100"/>
    <x v="118"/>
  </r>
  <r>
    <x v="2332"/>
    <x v="115"/>
    <x v="757"/>
    <x v="10822"/>
    <n v="100000"/>
    <m/>
    <n v="-100000"/>
    <x v="118"/>
  </r>
  <r>
    <x v="2332"/>
    <x v="123"/>
    <x v="856"/>
    <x v="10823"/>
    <n v="150000"/>
    <m/>
    <n v="-150000"/>
    <x v="118"/>
  </r>
  <r>
    <x v="2332"/>
    <x v="123"/>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8"/>
    <x v="881"/>
    <x v="10828"/>
    <n v="50000"/>
    <m/>
    <n v="-50000"/>
    <x v="118"/>
  </r>
  <r>
    <x v="2333"/>
    <x v="118"/>
    <x v="43"/>
    <x v="10829"/>
    <n v="166000"/>
    <m/>
    <n v="-166000"/>
    <x v="118"/>
  </r>
  <r>
    <x v="2333"/>
    <x v="121"/>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8"/>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3"/>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8"/>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3"/>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1"/>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6"/>
    <x v="278"/>
    <x v="10877"/>
    <n v="480"/>
    <m/>
    <n v="-480"/>
    <x v="118"/>
  </r>
  <r>
    <x v="2338"/>
    <x v="115"/>
    <x v="474"/>
    <x v="233"/>
    <n v="2500"/>
    <m/>
    <n v="-2500"/>
    <x v="118"/>
  </r>
  <r>
    <x v="2338"/>
    <x v="118"/>
    <x v="389"/>
    <x v="10878"/>
    <n v="163887"/>
    <m/>
    <n v="-163887"/>
    <x v="118"/>
  </r>
  <r>
    <x v="2338"/>
    <x v="123"/>
    <x v="886"/>
    <x v="10879"/>
    <n v="100000"/>
    <m/>
    <n v="-100000"/>
    <x v="118"/>
  </r>
  <r>
    <x v="2338"/>
    <x v="123"/>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8"/>
    <x v="887"/>
    <x v="10885"/>
    <n v="20000"/>
    <m/>
    <n v="-20000"/>
    <x v="118"/>
  </r>
  <r>
    <x v="2340"/>
    <x v="115"/>
    <x v="465"/>
    <x v="10886"/>
    <n v="5000"/>
    <m/>
    <n v="-5000"/>
    <x v="118"/>
  </r>
  <r>
    <x v="2340"/>
    <x v="4"/>
    <x v="27"/>
    <x v="5204"/>
    <n v="3140"/>
    <m/>
    <n v="-3140"/>
    <x v="118"/>
  </r>
  <r>
    <x v="2340"/>
    <x v="7"/>
    <x v="27"/>
    <x v="5204"/>
    <n v="10590"/>
    <m/>
    <n v="-10590"/>
    <x v="118"/>
  </r>
  <r>
    <x v="2340"/>
    <x v="126"/>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8"/>
    <x v="2"/>
    <x v="10889"/>
    <n v="5500"/>
    <m/>
    <n v="-5500"/>
    <x v="118"/>
  </r>
  <r>
    <x v="2340"/>
    <x v="118"/>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9"/>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3"/>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8"/>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3"/>
    <x v="890"/>
    <x v="10918"/>
    <n v="60000"/>
    <m/>
    <n v="-60000"/>
    <x v="118"/>
  </r>
  <r>
    <x v="2343"/>
    <x v="123"/>
    <x v="890"/>
    <x v="10919"/>
    <n v="40000"/>
    <m/>
    <n v="-40000"/>
    <x v="118"/>
  </r>
  <r>
    <x v="2343"/>
    <x v="130"/>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1"/>
    <x v="278"/>
    <x v="10923"/>
    <n v="163190"/>
    <m/>
    <n v="-163190"/>
    <x v="118"/>
  </r>
  <r>
    <x v="2344"/>
    <x v="131"/>
    <x v="278"/>
    <x v="10924"/>
    <n v="4500"/>
    <m/>
    <n v="-4500"/>
    <x v="118"/>
  </r>
  <r>
    <x v="2344"/>
    <x v="131"/>
    <x v="278"/>
    <x v="10925"/>
    <n v="19100"/>
    <m/>
    <n v="-19100"/>
    <x v="118"/>
  </r>
  <r>
    <x v="2344"/>
    <x v="131"/>
    <x v="278"/>
    <x v="1241"/>
    <n v="550"/>
    <m/>
    <n v="-550"/>
    <x v="118"/>
  </r>
  <r>
    <x v="2344"/>
    <x v="108"/>
    <x v="278"/>
    <x v="10926"/>
    <n v="850"/>
    <m/>
    <n v="-850"/>
    <x v="118"/>
  </r>
  <r>
    <x v="2344"/>
    <x v="131"/>
    <x v="278"/>
    <x v="9579"/>
    <n v="550"/>
    <m/>
    <n v="-550"/>
    <x v="118"/>
  </r>
  <r>
    <x v="2344"/>
    <x v="131"/>
    <x v="474"/>
    <x v="233"/>
    <n v="1000"/>
    <m/>
    <n v="-1000"/>
    <x v="118"/>
  </r>
  <r>
    <x v="2344"/>
    <x v="132"/>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3"/>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6"/>
    <x v="474"/>
    <x v="233"/>
    <n v="3000"/>
    <m/>
    <n v="-3000"/>
    <x v="118"/>
  </r>
  <r>
    <x v="2345"/>
    <x v="4"/>
    <x v="4"/>
    <x v="8114"/>
    <n v="4000"/>
    <m/>
    <n v="-4000"/>
    <x v="118"/>
  </r>
  <r>
    <x v="2345"/>
    <x v="126"/>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2"/>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3"/>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3"/>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1"/>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3"/>
    <x v="278"/>
    <x v="10957"/>
    <n v="4400"/>
    <m/>
    <n v="-4400"/>
    <x v="118"/>
  </r>
  <r>
    <x v="2348"/>
    <x v="4"/>
    <x v="330"/>
    <x v="10958"/>
    <n v="12000"/>
    <m/>
    <n v="-12000"/>
    <x v="118"/>
  </r>
  <r>
    <x v="2348"/>
    <x v="123"/>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3"/>
    <x v="756"/>
    <x v="10963"/>
    <n v="37950"/>
    <m/>
    <n v="-37950"/>
    <x v="118"/>
  </r>
  <r>
    <x v="2348"/>
    <x v="126"/>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1"/>
    <x v="278"/>
    <x v="10966"/>
    <n v="1000"/>
    <m/>
    <n v="-1000"/>
    <x v="118"/>
  </r>
  <r>
    <x v="2349"/>
    <x v="4"/>
    <x v="4"/>
    <x v="8114"/>
    <n v="4000"/>
    <m/>
    <n v="-4000"/>
    <x v="118"/>
  </r>
  <r>
    <x v="2349"/>
    <x v="123"/>
    <x v="278"/>
    <x v="10967"/>
    <n v="2250"/>
    <m/>
    <n v="-2250"/>
    <x v="118"/>
  </r>
  <r>
    <x v="2349"/>
    <x v="123"/>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1"/>
    <x v="474"/>
    <x v="10970"/>
    <n v="1500"/>
    <m/>
    <n v="-1500"/>
    <x v="118"/>
  </r>
  <r>
    <x v="2349"/>
    <x v="123"/>
    <x v="871"/>
    <x v="10971"/>
    <n v="100000"/>
    <m/>
    <n v="-100000"/>
    <x v="118"/>
  </r>
  <r>
    <x v="2349"/>
    <x v="114"/>
    <x v="417"/>
    <x v="10972"/>
    <n v="128000"/>
    <m/>
    <n v="-128000"/>
    <x v="118"/>
  </r>
  <r>
    <x v="2349"/>
    <x v="115"/>
    <x v="417"/>
    <x v="10972"/>
    <n v="46000"/>
    <m/>
    <n v="-46000"/>
    <x v="118"/>
  </r>
  <r>
    <x v="2349"/>
    <x v="104"/>
    <x v="417"/>
    <x v="10972"/>
    <n v="50000"/>
    <m/>
    <n v="-50000"/>
    <x v="118"/>
  </r>
  <r>
    <x v="2349"/>
    <x v="123"/>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3"/>
    <x v="841"/>
    <x v="10979"/>
    <n v="222120"/>
    <m/>
    <n v="-222120"/>
    <x v="118"/>
  </r>
  <r>
    <x v="2350"/>
    <x v="103"/>
    <x v="841"/>
    <x v="10979"/>
    <n v="24660"/>
    <m/>
    <n v="-24660"/>
    <x v="118"/>
  </r>
  <r>
    <x v="2350"/>
    <x v="104"/>
    <x v="841"/>
    <x v="10979"/>
    <n v="22500"/>
    <m/>
    <n v="-22500"/>
    <x v="118"/>
  </r>
  <r>
    <x v="2350"/>
    <x v="123"/>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3"/>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6"/>
    <x v="869"/>
    <x v="10990"/>
    <n v="60000"/>
    <m/>
    <n v="-60000"/>
    <x v="118"/>
  </r>
  <r>
    <x v="2342"/>
    <x v="99"/>
    <x v="869"/>
    <x v="10990"/>
    <n v="22670"/>
    <m/>
    <n v="-22670"/>
    <x v="118"/>
  </r>
  <r>
    <x v="2342"/>
    <x v="127"/>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8"/>
    <x v="843"/>
    <x v="10995"/>
    <n v="55000"/>
    <m/>
    <n v="-55000"/>
    <x v="118"/>
  </r>
  <r>
    <x v="2328"/>
    <x v="123"/>
    <x v="97"/>
    <x v="10988"/>
    <m/>
    <n v="2500000"/>
    <n v="2500000"/>
    <x v="118"/>
  </r>
  <r>
    <x v="2328"/>
    <x v="118"/>
    <x v="97"/>
    <x v="10996"/>
    <m/>
    <n v="1560000"/>
    <n v="1560000"/>
    <x v="118"/>
  </r>
  <r>
    <x v="2328"/>
    <x v="118"/>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9"/>
    <x v="97"/>
    <x v="8408"/>
    <m/>
    <n v="508849"/>
    <n v="508849"/>
    <x v="118"/>
  </r>
  <r>
    <x v="2344"/>
    <x v="120"/>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1"/>
    <x v="278"/>
    <x v="11009"/>
    <n v="24110"/>
    <m/>
    <n v="-24110"/>
    <x v="119"/>
  </r>
  <r>
    <x v="2352"/>
    <x v="4"/>
    <x v="856"/>
    <x v="11010"/>
    <n v="2500"/>
    <m/>
    <n v="-2500"/>
    <x v="119"/>
  </r>
  <r>
    <x v="2352"/>
    <x v="115"/>
    <x v="2"/>
    <x v="11011"/>
    <n v="600"/>
    <m/>
    <n v="-600"/>
    <x v="119"/>
  </r>
  <r>
    <x v="2352"/>
    <x v="133"/>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4"/>
    <x v="474"/>
    <x v="11016"/>
    <n v="1500"/>
    <m/>
    <n v="-1500"/>
    <x v="119"/>
  </r>
  <r>
    <x v="2352"/>
    <x v="115"/>
    <x v="278"/>
    <x v="11017"/>
    <n v="1950"/>
    <m/>
    <n v="-1950"/>
    <x v="119"/>
  </r>
  <r>
    <x v="2352"/>
    <x v="113"/>
    <x v="753"/>
    <x v="11018"/>
    <n v="50000"/>
    <m/>
    <n v="-50000"/>
    <x v="119"/>
  </r>
  <r>
    <x v="2352"/>
    <x v="113"/>
    <x v="887"/>
    <x v="11019"/>
    <n v="50000"/>
    <m/>
    <n v="-50000"/>
    <x v="119"/>
  </r>
  <r>
    <x v="2352"/>
    <x v="119"/>
    <x v="278"/>
    <x v="11020"/>
    <n v="31705"/>
    <m/>
    <n v="-31705"/>
    <x v="119"/>
  </r>
  <r>
    <x v="2352"/>
    <x v="119"/>
    <x v="278"/>
    <x v="11021"/>
    <n v="39285"/>
    <m/>
    <n v="-39285"/>
    <x v="119"/>
  </r>
  <r>
    <x v="2352"/>
    <x v="120"/>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30"/>
    <x v="474"/>
    <x v="10407"/>
    <n v="1500"/>
    <m/>
    <n v="-1500"/>
    <x v="119"/>
  </r>
  <r>
    <x v="2353"/>
    <x v="103"/>
    <x v="900"/>
    <x v="11028"/>
    <n v="41450"/>
    <m/>
    <n v="-41450"/>
    <x v="119"/>
  </r>
  <r>
    <x v="2353"/>
    <x v="4"/>
    <x v="4"/>
    <x v="8114"/>
    <n v="4000"/>
    <m/>
    <n v="-4000"/>
    <x v="119"/>
  </r>
  <r>
    <x v="2353"/>
    <x v="113"/>
    <x v="278"/>
    <x v="11029"/>
    <n v="500"/>
    <m/>
    <n v="-500"/>
    <x v="119"/>
  </r>
  <r>
    <x v="2353"/>
    <x v="133"/>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2"/>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6"/>
    <x v="278"/>
    <x v="11037"/>
    <n v="48400"/>
    <m/>
    <n v="-48400"/>
    <x v="119"/>
  </r>
  <r>
    <x v="2354"/>
    <x v="134"/>
    <x v="278"/>
    <x v="11038"/>
    <n v="1500"/>
    <m/>
    <n v="-1500"/>
    <x v="119"/>
  </r>
  <r>
    <x v="2354"/>
    <x v="134"/>
    <x v="278"/>
    <x v="11039"/>
    <n v="12400"/>
    <m/>
    <n v="-12400"/>
    <x v="119"/>
  </r>
  <r>
    <x v="2354"/>
    <x v="134"/>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3"/>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2"/>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4"/>
    <x v="278"/>
    <x v="11056"/>
    <n v="11000"/>
    <m/>
    <n v="-11000"/>
    <x v="119"/>
  </r>
  <r>
    <x v="2356"/>
    <x v="133"/>
    <x v="465"/>
    <x v="10346"/>
    <n v="10000"/>
    <m/>
    <n v="-10000"/>
    <x v="119"/>
  </r>
  <r>
    <x v="2356"/>
    <x v="104"/>
    <x v="474"/>
    <x v="10407"/>
    <n v="2000"/>
    <m/>
    <n v="-2000"/>
    <x v="119"/>
  </r>
  <r>
    <x v="2356"/>
    <x v="123"/>
    <x v="474"/>
    <x v="11055"/>
    <n v="2500"/>
    <m/>
    <n v="-2500"/>
    <x v="119"/>
  </r>
  <r>
    <x v="2356"/>
    <x v="123"/>
    <x v="278"/>
    <x v="11057"/>
    <n v="3200"/>
    <m/>
    <n v="-3200"/>
    <x v="119"/>
  </r>
  <r>
    <x v="2356"/>
    <x v="123"/>
    <x v="278"/>
    <x v="11058"/>
    <n v="10000"/>
    <m/>
    <n v="-10000"/>
    <x v="119"/>
  </r>
  <r>
    <x v="2356"/>
    <x v="123"/>
    <x v="57"/>
    <x v="11059"/>
    <n v="10000"/>
    <m/>
    <n v="-10000"/>
    <x v="119"/>
  </r>
  <r>
    <x v="2356"/>
    <x v="4"/>
    <x v="330"/>
    <x v="11060"/>
    <n v="17500"/>
    <m/>
    <n v="-17500"/>
    <x v="119"/>
  </r>
  <r>
    <x v="2356"/>
    <x v="115"/>
    <x v="278"/>
    <x v="11061"/>
    <n v="100000"/>
    <m/>
    <n v="-100000"/>
    <x v="119"/>
  </r>
  <r>
    <x v="2356"/>
    <x v="123"/>
    <x v="856"/>
    <x v="11062"/>
    <n v="200000"/>
    <m/>
    <n v="-200000"/>
    <x v="119"/>
  </r>
  <r>
    <x v="2357"/>
    <x v="123"/>
    <x v="57"/>
    <x v="898"/>
    <n v="8000"/>
    <m/>
    <n v="-8000"/>
    <x v="119"/>
  </r>
  <r>
    <x v="2357"/>
    <x v="123"/>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4"/>
    <x v="285"/>
    <x v="11048"/>
    <n v="1000"/>
    <m/>
    <n v="-1000"/>
    <x v="119"/>
  </r>
  <r>
    <x v="2358"/>
    <x v="4"/>
    <x v="2"/>
    <x v="8114"/>
    <n v="5000"/>
    <m/>
    <n v="-5000"/>
    <x v="119"/>
  </r>
  <r>
    <x v="2358"/>
    <x v="7"/>
    <x v="2"/>
    <x v="11067"/>
    <n v="2700"/>
    <m/>
    <n v="-2700"/>
    <x v="119"/>
  </r>
  <r>
    <x v="2358"/>
    <x v="131"/>
    <x v="474"/>
    <x v="10970"/>
    <n v="2000"/>
    <m/>
    <n v="-2000"/>
    <x v="119"/>
  </r>
  <r>
    <x v="2358"/>
    <x v="103"/>
    <x v="474"/>
    <x v="10970"/>
    <n v="2000"/>
    <m/>
    <n v="-2000"/>
    <x v="119"/>
  </r>
  <r>
    <x v="2358"/>
    <x v="130"/>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3"/>
    <n v="10000"/>
    <m/>
    <n v="-10000"/>
    <x v="119"/>
  </r>
  <r>
    <x v="2358"/>
    <x v="98"/>
    <x v="43"/>
    <x v="11069"/>
    <n v="152440"/>
    <m/>
    <n v="-152440"/>
    <x v="119"/>
  </r>
  <r>
    <x v="2358"/>
    <x v="130"/>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9"/>
    <x v="644"/>
    <x v="11072"/>
    <n v="40000"/>
    <m/>
    <n v="-40000"/>
    <x v="119"/>
  </r>
  <r>
    <x v="2358"/>
    <x v="126"/>
    <x v="644"/>
    <x v="11072"/>
    <n v="44559"/>
    <m/>
    <n v="-44559"/>
    <x v="119"/>
  </r>
  <r>
    <x v="2358"/>
    <x v="103"/>
    <x v="644"/>
    <x v="11072"/>
    <n v="39181"/>
    <m/>
    <n v="-39181"/>
    <x v="119"/>
  </r>
  <r>
    <x v="2358"/>
    <x v="127"/>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9"/>
    <x v="208"/>
    <x v="11073"/>
    <n v="40000"/>
    <m/>
    <n v="-40000"/>
    <x v="119"/>
  </r>
  <r>
    <x v="2358"/>
    <x v="103"/>
    <x v="208"/>
    <x v="11073"/>
    <n v="40000"/>
    <m/>
    <n v="-40000"/>
    <x v="119"/>
  </r>
  <r>
    <x v="2358"/>
    <x v="121"/>
    <x v="208"/>
    <x v="11073"/>
    <n v="57229"/>
    <m/>
    <n v="-57229"/>
    <x v="119"/>
  </r>
  <r>
    <x v="2358"/>
    <x v="120"/>
    <x v="208"/>
    <x v="11073"/>
    <n v="7000"/>
    <m/>
    <n v="-7000"/>
    <x v="119"/>
  </r>
  <r>
    <x v="2358"/>
    <x v="123"/>
    <x v="899"/>
    <x v="11074"/>
    <n v="100000"/>
    <m/>
    <n v="-100000"/>
    <x v="119"/>
  </r>
  <r>
    <x v="2358"/>
    <x v="123"/>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5"/>
    <x v="474"/>
    <x v="11078"/>
    <n v="500"/>
    <m/>
    <n v="-500"/>
    <x v="119"/>
  </r>
  <r>
    <x v="2359"/>
    <x v="99"/>
    <x v="278"/>
    <x v="11079"/>
    <n v="350"/>
    <m/>
    <n v="-350"/>
    <x v="119"/>
  </r>
  <r>
    <x v="2359"/>
    <x v="99"/>
    <x v="878"/>
    <x v="11080"/>
    <n v="25000"/>
    <m/>
    <n v="-25000"/>
    <x v="119"/>
  </r>
  <r>
    <x v="2359"/>
    <x v="114"/>
    <x v="278"/>
    <x v="11081"/>
    <n v="3000"/>
    <m/>
    <n v="-3000"/>
    <x v="119"/>
  </r>
  <r>
    <x v="2359"/>
    <x v="135"/>
    <x v="474"/>
    <x v="10970"/>
    <n v="1900"/>
    <m/>
    <n v="-1900"/>
    <x v="119"/>
  </r>
  <r>
    <x v="2359"/>
    <x v="123"/>
    <x v="43"/>
    <x v="9127"/>
    <n v="80750"/>
    <m/>
    <n v="-80750"/>
    <x v="119"/>
  </r>
  <r>
    <x v="2359"/>
    <x v="73"/>
    <x v="43"/>
    <x v="11082"/>
    <n v="35000"/>
    <m/>
    <n v="-35000"/>
    <x v="119"/>
  </r>
  <r>
    <x v="2359"/>
    <x v="104"/>
    <x v="474"/>
    <x v="233"/>
    <n v="400"/>
    <m/>
    <n v="-400"/>
    <x v="119"/>
  </r>
  <r>
    <x v="2359"/>
    <x v="113"/>
    <x v="901"/>
    <x v="11083"/>
    <n v="19000"/>
    <m/>
    <n v="-19000"/>
    <x v="119"/>
  </r>
  <r>
    <x v="2359"/>
    <x v="121"/>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5"/>
    <x v="278"/>
    <x v="11090"/>
    <n v="6400"/>
    <m/>
    <n v="-6400"/>
    <x v="119"/>
  </r>
  <r>
    <x v="2360"/>
    <x v="104"/>
    <x v="2"/>
    <x v="11091"/>
    <n v="600"/>
    <m/>
    <n v="-600"/>
    <x v="119"/>
  </r>
  <r>
    <x v="2360"/>
    <x v="115"/>
    <x v="285"/>
    <x v="11048"/>
    <n v="3000"/>
    <m/>
    <n v="-3000"/>
    <x v="119"/>
  </r>
  <r>
    <x v="2360"/>
    <x v="113"/>
    <x v="661"/>
    <x v="11092"/>
    <n v="47800"/>
    <m/>
    <n v="-47800"/>
    <x v="119"/>
  </r>
  <r>
    <x v="2361"/>
    <x v="130"/>
    <x v="474"/>
    <x v="11093"/>
    <n v="500"/>
    <m/>
    <n v="-500"/>
    <x v="119"/>
  </r>
  <r>
    <x v="2361"/>
    <x v="130"/>
    <x v="474"/>
    <x v="11094"/>
    <n v="500"/>
    <m/>
    <n v="-500"/>
    <x v="119"/>
  </r>
  <r>
    <x v="2361"/>
    <x v="4"/>
    <x v="4"/>
    <x v="8114"/>
    <n v="3500"/>
    <m/>
    <n v="-3500"/>
    <x v="119"/>
  </r>
  <r>
    <x v="2361"/>
    <x v="130"/>
    <x v="278"/>
    <x v="11095"/>
    <n v="1200"/>
    <m/>
    <n v="-1200"/>
    <x v="119"/>
  </r>
  <r>
    <x v="2361"/>
    <x v="130"/>
    <x v="474"/>
    <x v="233"/>
    <n v="500"/>
    <m/>
    <n v="-500"/>
    <x v="119"/>
  </r>
  <r>
    <x v="2361"/>
    <x v="135"/>
    <x v="278"/>
    <x v="10072"/>
    <n v="8200"/>
    <m/>
    <n v="-8200"/>
    <x v="119"/>
  </r>
  <r>
    <x v="2361"/>
    <x v="135"/>
    <x v="474"/>
    <x v="233"/>
    <n v="2500"/>
    <m/>
    <n v="-2500"/>
    <x v="119"/>
  </r>
  <r>
    <x v="2361"/>
    <x v="90"/>
    <x v="882"/>
    <x v="11096"/>
    <n v="10000"/>
    <m/>
    <n v="-10000"/>
    <x v="119"/>
  </r>
  <r>
    <x v="2361"/>
    <x v="104"/>
    <x v="742"/>
    <x v="898"/>
    <n v="50000"/>
    <m/>
    <n v="-50000"/>
    <x v="119"/>
  </r>
  <r>
    <x v="2361"/>
    <x v="135"/>
    <x v="902"/>
    <x v="11097"/>
    <n v="19000"/>
    <m/>
    <n v="-19000"/>
    <x v="119"/>
  </r>
  <r>
    <x v="2361"/>
    <x v="89"/>
    <x v="477"/>
    <x v="11098"/>
    <n v="100000"/>
    <m/>
    <n v="-100000"/>
    <x v="119"/>
  </r>
  <r>
    <x v="2361"/>
    <x v="118"/>
    <x v="278"/>
    <x v="11099"/>
    <n v="44760"/>
    <m/>
    <n v="-44760"/>
    <x v="119"/>
  </r>
  <r>
    <x v="2361"/>
    <x v="121"/>
    <x v="278"/>
    <x v="11100"/>
    <n v="67240"/>
    <m/>
    <n v="-67240"/>
    <x v="119"/>
  </r>
  <r>
    <x v="2361"/>
    <x v="113"/>
    <x v="903"/>
    <x v="11101"/>
    <n v="688627"/>
    <m/>
    <n v="-688627"/>
    <x v="119"/>
  </r>
  <r>
    <x v="2361"/>
    <x v="104"/>
    <x v="903"/>
    <x v="11101"/>
    <n v="511709"/>
    <m/>
    <n v="-511709"/>
    <x v="119"/>
  </r>
  <r>
    <x v="2361"/>
    <x v="73"/>
    <x v="903"/>
    <x v="11101"/>
    <n v="204206"/>
    <m/>
    <n v="-204206"/>
    <x v="119"/>
  </r>
  <r>
    <x v="2361"/>
    <x v="126"/>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3"/>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3"/>
    <x v="474"/>
    <x v="10970"/>
    <n v="500"/>
    <m/>
    <n v="-500"/>
    <x v="119"/>
  </r>
  <r>
    <x v="2363"/>
    <x v="104"/>
    <x v="474"/>
    <x v="10970"/>
    <n v="500"/>
    <m/>
    <n v="-500"/>
    <x v="119"/>
  </r>
  <r>
    <x v="2363"/>
    <x v="113"/>
    <x v="43"/>
    <x v="11111"/>
    <n v="110000"/>
    <m/>
    <n v="-110000"/>
    <x v="119"/>
  </r>
  <r>
    <x v="2363"/>
    <x v="73"/>
    <x v="2"/>
    <x v="11112"/>
    <n v="21000"/>
    <m/>
    <n v="-21000"/>
    <x v="119"/>
  </r>
  <r>
    <x v="2364"/>
    <x v="134"/>
    <x v="314"/>
    <x v="898"/>
    <n v="10000"/>
    <m/>
    <n v="-10000"/>
    <x v="119"/>
  </r>
  <r>
    <x v="2364"/>
    <x v="114"/>
    <x v="285"/>
    <x v="11048"/>
    <n v="1500"/>
    <m/>
    <n v="-1500"/>
    <x v="119"/>
  </r>
  <r>
    <x v="2364"/>
    <x v="135"/>
    <x v="465"/>
    <x v="11113"/>
    <n v="10000"/>
    <m/>
    <n v="-10000"/>
    <x v="119"/>
  </r>
  <r>
    <x v="2364"/>
    <x v="136"/>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5"/>
    <x v="474"/>
    <x v="10970"/>
    <n v="1300"/>
    <m/>
    <n v="-1300"/>
    <x v="119"/>
  </r>
  <r>
    <x v="2364"/>
    <x v="115"/>
    <x v="474"/>
    <x v="11115"/>
    <n v="2000"/>
    <m/>
    <n v="-2000"/>
    <x v="119"/>
  </r>
  <r>
    <x v="2364"/>
    <x v="135"/>
    <x v="417"/>
    <x v="11116"/>
    <n v="500000"/>
    <m/>
    <n v="-500000"/>
    <x v="119"/>
  </r>
  <r>
    <x v="2364"/>
    <x v="99"/>
    <x v="278"/>
    <x v="11117"/>
    <n v="9000"/>
    <m/>
    <n v="-9000"/>
    <x v="119"/>
  </r>
  <r>
    <x v="2364"/>
    <x v="135"/>
    <x v="904"/>
    <x v="11118"/>
    <n v="200000"/>
    <m/>
    <n v="-200000"/>
    <x v="119"/>
  </r>
  <r>
    <x v="2364"/>
    <x v="90"/>
    <x v="2"/>
    <x v="11119"/>
    <n v="400000"/>
    <m/>
    <n v="-400000"/>
    <x v="119"/>
  </r>
  <r>
    <x v="2364"/>
    <x v="118"/>
    <x v="278"/>
    <x v="11120"/>
    <n v="12500"/>
    <m/>
    <n v="-12500"/>
    <x v="119"/>
  </r>
  <r>
    <x v="2365"/>
    <x v="130"/>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117"/>
    <x v="548"/>
    <x v="11124"/>
    <n v="500000"/>
    <m/>
    <n v="-500000"/>
    <x v="119"/>
  </r>
  <r>
    <x v="2365"/>
    <x v="103"/>
    <x v="841"/>
    <x v="11125"/>
    <n v="25120"/>
    <m/>
    <n v="-25120"/>
    <x v="119"/>
  </r>
  <r>
    <x v="2365"/>
    <x v="131"/>
    <x v="841"/>
    <x v="11125"/>
    <n v="20000"/>
    <m/>
    <n v="-20000"/>
    <x v="119"/>
  </r>
  <r>
    <x v="2365"/>
    <x v="73"/>
    <x v="642"/>
    <x v="11126"/>
    <n v="95000"/>
    <m/>
    <n v="-95000"/>
    <x v="119"/>
  </r>
  <r>
    <x v="2365"/>
    <x v="119"/>
    <x v="311"/>
    <x v="11127"/>
    <n v="19500"/>
    <m/>
    <n v="-19500"/>
    <x v="119"/>
  </r>
  <r>
    <x v="2366"/>
    <x v="132"/>
    <x v="2"/>
    <x v="11128"/>
    <n v="10000"/>
    <m/>
    <n v="-10000"/>
    <x v="119"/>
  </r>
  <r>
    <x v="2366"/>
    <x v="4"/>
    <x v="4"/>
    <x v="8114"/>
    <n v="4500"/>
    <m/>
    <n v="-4500"/>
    <x v="119"/>
  </r>
  <r>
    <x v="2366"/>
    <x v="130"/>
    <x v="474"/>
    <x v="10970"/>
    <n v="1500"/>
    <m/>
    <n v="-1500"/>
    <x v="119"/>
  </r>
  <r>
    <x v="2366"/>
    <x v="115"/>
    <x v="474"/>
    <x v="233"/>
    <n v="1500"/>
    <m/>
    <n v="-1500"/>
    <x v="119"/>
  </r>
  <r>
    <x v="2366"/>
    <x v="114"/>
    <x v="278"/>
    <x v="11129"/>
    <n v="1000"/>
    <m/>
    <n v="-1000"/>
    <x v="119"/>
  </r>
  <r>
    <x v="2366"/>
    <x v="4"/>
    <x v="2"/>
    <x v="11130"/>
    <n v="570"/>
    <m/>
    <n v="-570"/>
    <x v="119"/>
  </r>
  <r>
    <x v="2366"/>
    <x v="135"/>
    <x v="2"/>
    <x v="11131"/>
    <n v="1100"/>
    <m/>
    <n v="-1100"/>
    <x v="119"/>
  </r>
  <r>
    <x v="2366"/>
    <x v="97"/>
    <x v="314"/>
    <x v="11132"/>
    <n v="100000"/>
    <m/>
    <n v="-100000"/>
    <x v="119"/>
  </r>
  <r>
    <x v="2366"/>
    <x v="97"/>
    <x v="661"/>
    <x v="11133"/>
    <n v="8100"/>
    <m/>
    <n v="-8100"/>
    <x v="119"/>
  </r>
  <r>
    <x v="2366"/>
    <x v="131"/>
    <x v="278"/>
    <x v="11134"/>
    <n v="20480"/>
    <m/>
    <n v="-20480"/>
    <x v="119"/>
  </r>
  <r>
    <x v="2367"/>
    <x v="99"/>
    <x v="859"/>
    <x v="10975"/>
    <n v="50000"/>
    <m/>
    <n v="-50000"/>
    <x v="119"/>
  </r>
  <r>
    <x v="2367"/>
    <x v="99"/>
    <x v="278"/>
    <x v="11135"/>
    <n v="9950"/>
    <m/>
    <n v="-9950"/>
    <x v="119"/>
  </r>
  <r>
    <x v="2367"/>
    <x v="73"/>
    <x v="278"/>
    <x v="11136"/>
    <n v="18430"/>
    <m/>
    <n v="-18430"/>
    <x v="119"/>
  </r>
  <r>
    <x v="2367"/>
    <x v="133"/>
    <x v="278"/>
    <x v="11137"/>
    <n v="1200"/>
    <m/>
    <n v="-1200"/>
    <x v="119"/>
  </r>
  <r>
    <x v="2367"/>
    <x v="99"/>
    <x v="285"/>
    <x v="10513"/>
    <n v="1000"/>
    <m/>
    <n v="-1000"/>
    <x v="119"/>
  </r>
  <r>
    <x v="2367"/>
    <x v="133"/>
    <x v="474"/>
    <x v="233"/>
    <n v="2000"/>
    <m/>
    <n v="-2000"/>
    <x v="119"/>
  </r>
  <r>
    <x v="2367"/>
    <x v="99"/>
    <x v="285"/>
    <x v="6538"/>
    <n v="500"/>
    <m/>
    <n v="-500"/>
    <x v="119"/>
  </r>
  <r>
    <x v="2367"/>
    <x v="73"/>
    <x v="474"/>
    <x v="233"/>
    <n v="4000"/>
    <m/>
    <n v="-4000"/>
    <x v="119"/>
  </r>
  <r>
    <x v="2367"/>
    <x v="90"/>
    <x v="212"/>
    <x v="11138"/>
    <n v="200000"/>
    <m/>
    <n v="-200000"/>
    <x v="119"/>
  </r>
  <r>
    <x v="2367"/>
    <x v="120"/>
    <x v="661"/>
    <x v="11139"/>
    <n v="63500"/>
    <m/>
    <n v="-63500"/>
    <x v="119"/>
  </r>
  <r>
    <x v="2367"/>
    <x v="123"/>
    <x v="856"/>
    <x v="11062"/>
    <n v="200000"/>
    <m/>
    <n v="-200000"/>
    <x v="119"/>
  </r>
  <r>
    <x v="2367"/>
    <x v="90"/>
    <x v="2"/>
    <x v="11140"/>
    <n v="400000"/>
    <m/>
    <n v="-400000"/>
    <x v="119"/>
  </r>
  <r>
    <x v="2368"/>
    <x v="118"/>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5"/>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5"/>
    <x v="278"/>
    <x v="11148"/>
    <n v="4400"/>
    <m/>
    <n v="-4400"/>
    <x v="119"/>
  </r>
  <r>
    <x v="2369"/>
    <x v="133"/>
    <x v="278"/>
    <x v="11149"/>
    <n v="250"/>
    <m/>
    <n v="-250"/>
    <x v="119"/>
  </r>
  <r>
    <x v="2369"/>
    <x v="104"/>
    <x v="474"/>
    <x v="233"/>
    <n v="3000"/>
    <m/>
    <n v="-3000"/>
    <x v="119"/>
  </r>
  <r>
    <x v="2369"/>
    <x v="104"/>
    <x v="277"/>
    <x v="11150"/>
    <n v="5000"/>
    <m/>
    <n v="-5000"/>
    <x v="119"/>
  </r>
  <r>
    <x v="2369"/>
    <x v="115"/>
    <x v="277"/>
    <x v="11150"/>
    <n v="5000"/>
    <m/>
    <n v="-5000"/>
    <x v="119"/>
  </r>
  <r>
    <x v="2369"/>
    <x v="130"/>
    <x v="277"/>
    <x v="11150"/>
    <n v="5000"/>
    <m/>
    <n v="-5000"/>
    <x v="119"/>
  </r>
  <r>
    <x v="2369"/>
    <x v="99"/>
    <x v="277"/>
    <x v="11150"/>
    <n v="5000"/>
    <m/>
    <n v="-5000"/>
    <x v="119"/>
  </r>
  <r>
    <x v="2369"/>
    <x v="133"/>
    <x v="277"/>
    <x v="11150"/>
    <n v="5000"/>
    <m/>
    <n v="-5000"/>
    <x v="119"/>
  </r>
  <r>
    <x v="2369"/>
    <x v="136"/>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30"/>
    <x v="906"/>
    <x v="11153"/>
    <n v="50000"/>
    <m/>
    <n v="-50000"/>
    <x v="119"/>
  </r>
  <r>
    <x v="2369"/>
    <x v="122"/>
    <x v="851"/>
    <x v="11154"/>
    <n v="285000"/>
    <m/>
    <n v="-285000"/>
    <x v="119"/>
  </r>
  <r>
    <x v="2369"/>
    <x v="118"/>
    <x v="278"/>
    <x v="11155"/>
    <n v="56210"/>
    <m/>
    <n v="-56210"/>
    <x v="119"/>
  </r>
  <r>
    <x v="2369"/>
    <x v="135"/>
    <x v="805"/>
    <x v="11156"/>
    <n v="70000"/>
    <m/>
    <n v="-70000"/>
    <x v="119"/>
  </r>
  <r>
    <x v="2370"/>
    <x v="123"/>
    <x v="278"/>
    <x v="11157"/>
    <n v="18000"/>
    <m/>
    <n v="-18000"/>
    <x v="119"/>
  </r>
  <r>
    <x v="2370"/>
    <x v="135"/>
    <x v="278"/>
    <x v="11158"/>
    <n v="1300"/>
    <m/>
    <n v="-1300"/>
    <x v="119"/>
  </r>
  <r>
    <x v="2370"/>
    <x v="135"/>
    <x v="278"/>
    <x v="11159"/>
    <n v="9380"/>
    <m/>
    <n v="-9380"/>
    <x v="119"/>
  </r>
  <r>
    <x v="2370"/>
    <x v="135"/>
    <x v="278"/>
    <x v="11160"/>
    <n v="5000"/>
    <m/>
    <n v="-5000"/>
    <x v="119"/>
  </r>
  <r>
    <x v="2370"/>
    <x v="135"/>
    <x v="474"/>
    <x v="233"/>
    <n v="1000"/>
    <m/>
    <n v="-1000"/>
    <x v="119"/>
  </r>
  <r>
    <x v="2370"/>
    <x v="111"/>
    <x v="518"/>
    <x v="898"/>
    <n v="10000"/>
    <m/>
    <n v="-10000"/>
    <x v="119"/>
  </r>
  <r>
    <x v="2370"/>
    <x v="4"/>
    <x v="4"/>
    <x v="8114"/>
    <n v="2000"/>
    <m/>
    <n v="-2000"/>
    <x v="119"/>
  </r>
  <r>
    <x v="2370"/>
    <x v="135"/>
    <x v="646"/>
    <x v="11161"/>
    <n v="30000"/>
    <m/>
    <n v="-30000"/>
    <x v="119"/>
  </r>
  <r>
    <x v="2370"/>
    <x v="135"/>
    <x v="474"/>
    <x v="11162"/>
    <n v="420"/>
    <m/>
    <n v="-420"/>
    <x v="119"/>
  </r>
  <r>
    <x v="2370"/>
    <x v="73"/>
    <x v="474"/>
    <x v="11163"/>
    <n v="3000"/>
    <m/>
    <n v="-3000"/>
    <x v="119"/>
  </r>
  <r>
    <x v="2370"/>
    <x v="113"/>
    <x v="338"/>
    <x v="11164"/>
    <n v="250000"/>
    <m/>
    <n v="-250000"/>
    <x v="119"/>
  </r>
  <r>
    <x v="2370"/>
    <x v="119"/>
    <x v="338"/>
    <x v="11164"/>
    <n v="250000"/>
    <m/>
    <n v="-250000"/>
    <x v="119"/>
  </r>
  <r>
    <x v="2370"/>
    <x v="115"/>
    <x v="278"/>
    <x v="7352"/>
    <n v="6860"/>
    <m/>
    <n v="-6860"/>
    <x v="119"/>
  </r>
  <r>
    <x v="2370"/>
    <x v="131"/>
    <x v="278"/>
    <x v="9749"/>
    <n v="7200"/>
    <m/>
    <n v="-7200"/>
    <x v="119"/>
  </r>
  <r>
    <x v="2370"/>
    <x v="119"/>
    <x v="278"/>
    <x v="11165"/>
    <n v="5000"/>
    <m/>
    <n v="-5000"/>
    <x v="119"/>
  </r>
  <r>
    <x v="2371"/>
    <x v="4"/>
    <x v="4"/>
    <x v="8114"/>
    <n v="3500"/>
    <m/>
    <n v="-3500"/>
    <x v="119"/>
  </r>
  <r>
    <x v="2371"/>
    <x v="135"/>
    <x v="474"/>
    <x v="11166"/>
    <n v="950"/>
    <m/>
    <n v="-950"/>
    <x v="119"/>
  </r>
  <r>
    <x v="2371"/>
    <x v="73"/>
    <x v="474"/>
    <x v="10826"/>
    <n v="4000"/>
    <m/>
    <n v="-4000"/>
    <x v="119"/>
  </r>
  <r>
    <x v="2371"/>
    <x v="135"/>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8"/>
    <x v="278"/>
    <x v="11170"/>
    <n v="25430"/>
    <m/>
    <n v="-25430"/>
    <x v="119"/>
  </r>
  <r>
    <x v="2371"/>
    <x v="115"/>
    <x v="810"/>
    <x v="11171"/>
    <n v="50000"/>
    <m/>
    <n v="-50000"/>
    <x v="119"/>
  </r>
  <r>
    <x v="2371"/>
    <x v="104"/>
    <x v="338"/>
    <x v="11164"/>
    <n v="300000"/>
    <m/>
    <n v="-300000"/>
    <x v="119"/>
  </r>
  <r>
    <x v="2371"/>
    <x v="118"/>
    <x v="338"/>
    <x v="11164"/>
    <n v="344330"/>
    <m/>
    <n v="-344330"/>
    <x v="119"/>
  </r>
  <r>
    <x v="2371"/>
    <x v="120"/>
    <x v="868"/>
    <x v="11172"/>
    <n v="50000"/>
    <m/>
    <n v="-50000"/>
    <x v="119"/>
  </r>
  <r>
    <x v="2371"/>
    <x v="119"/>
    <x v="868"/>
    <x v="11172"/>
    <n v="75000"/>
    <m/>
    <n v="-75000"/>
    <x v="119"/>
  </r>
  <r>
    <x v="2371"/>
    <x v="118"/>
    <x v="868"/>
    <x v="11172"/>
    <n v="75000"/>
    <m/>
    <n v="-75000"/>
    <x v="119"/>
  </r>
  <r>
    <x v="2372"/>
    <x v="135"/>
    <x v="474"/>
    <x v="11166"/>
    <n v="800"/>
    <m/>
    <n v="-800"/>
    <x v="119"/>
  </r>
  <r>
    <x v="2372"/>
    <x v="136"/>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2"/>
    <x v="895"/>
    <x v="11176"/>
    <n v="50000"/>
    <m/>
    <n v="-50000"/>
    <x v="119"/>
  </r>
  <r>
    <x v="2372"/>
    <x v="132"/>
    <x v="278"/>
    <x v="11177"/>
    <n v="100000"/>
    <m/>
    <n v="-100000"/>
    <x v="119"/>
  </r>
  <r>
    <x v="2373"/>
    <x v="115"/>
    <x v="278"/>
    <x v="11178"/>
    <n v="13900"/>
    <m/>
    <n v="-13900"/>
    <x v="119"/>
  </r>
  <r>
    <x v="2373"/>
    <x v="4"/>
    <x v="4"/>
    <x v="8114"/>
    <n v="4500"/>
    <m/>
    <n v="-4500"/>
    <x v="119"/>
  </r>
  <r>
    <x v="2373"/>
    <x v="4"/>
    <x v="4"/>
    <x v="11179"/>
    <n v="1000"/>
    <m/>
    <n v="-1000"/>
    <x v="119"/>
  </r>
  <r>
    <x v="2373"/>
    <x v="130"/>
    <x v="278"/>
    <x v="11180"/>
    <n v="4800"/>
    <m/>
    <n v="-4800"/>
    <x v="119"/>
  </r>
  <r>
    <x v="2373"/>
    <x v="136"/>
    <x v="278"/>
    <x v="11181"/>
    <n v="10000"/>
    <m/>
    <n v="-10000"/>
    <x v="119"/>
  </r>
  <r>
    <x v="2373"/>
    <x v="99"/>
    <x v="278"/>
    <x v="11182"/>
    <n v="2060"/>
    <m/>
    <n v="-2060"/>
    <x v="119"/>
  </r>
  <r>
    <x v="2373"/>
    <x v="117"/>
    <x v="474"/>
    <x v="8211"/>
    <n v="500"/>
    <m/>
    <n v="-500"/>
    <x v="119"/>
  </r>
  <r>
    <x v="2373"/>
    <x v="117"/>
    <x v="2"/>
    <x v="11152"/>
    <n v="1000"/>
    <m/>
    <n v="-1000"/>
    <x v="119"/>
  </r>
  <r>
    <x v="2373"/>
    <x v="73"/>
    <x v="285"/>
    <x v="11048"/>
    <n v="2000"/>
    <m/>
    <n v="-2000"/>
    <x v="119"/>
  </r>
  <r>
    <x v="2373"/>
    <x v="130"/>
    <x v="474"/>
    <x v="233"/>
    <n v="1600"/>
    <m/>
    <n v="-1600"/>
    <x v="119"/>
  </r>
  <r>
    <x v="2373"/>
    <x v="115"/>
    <x v="474"/>
    <x v="233"/>
    <n v="1600"/>
    <m/>
    <n v="-1600"/>
    <x v="119"/>
  </r>
  <r>
    <x v="2373"/>
    <x v="136"/>
    <x v="278"/>
    <x v="11183"/>
    <n v="24000"/>
    <m/>
    <n v="-24000"/>
    <x v="119"/>
  </r>
  <r>
    <x v="2373"/>
    <x v="104"/>
    <x v="613"/>
    <x v="11184"/>
    <n v="95000"/>
    <m/>
    <n v="-95000"/>
    <x v="119"/>
  </r>
  <r>
    <x v="2373"/>
    <x v="120"/>
    <x v="278"/>
    <x v="11185"/>
    <n v="120000"/>
    <m/>
    <n v="-120000"/>
    <x v="119"/>
  </r>
  <r>
    <x v="2373"/>
    <x v="119"/>
    <x v="278"/>
    <x v="11185"/>
    <n v="120000"/>
    <m/>
    <n v="-120000"/>
    <x v="119"/>
  </r>
  <r>
    <x v="2373"/>
    <x v="121"/>
    <x v="278"/>
    <x v="11185"/>
    <n v="120000"/>
    <m/>
    <n v="-120000"/>
    <x v="119"/>
  </r>
  <r>
    <x v="2373"/>
    <x v="136"/>
    <x v="757"/>
    <x v="11186"/>
    <n v="100000"/>
    <m/>
    <n v="-100000"/>
    <x v="119"/>
  </r>
  <r>
    <x v="2373"/>
    <x v="112"/>
    <x v="278"/>
    <x v="3557"/>
    <n v="14100"/>
    <m/>
    <n v="-14100"/>
    <x v="119"/>
  </r>
  <r>
    <x v="2373"/>
    <x v="133"/>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5"/>
    <x v="474"/>
    <x v="10826"/>
    <n v="3800"/>
    <m/>
    <n v="-3800"/>
    <x v="119"/>
  </r>
  <r>
    <x v="2374"/>
    <x v="130"/>
    <x v="278"/>
    <x v="9642"/>
    <n v="4350"/>
    <m/>
    <n v="-4350"/>
    <x v="119"/>
  </r>
  <r>
    <x v="2374"/>
    <x v="73"/>
    <x v="761"/>
    <x v="11192"/>
    <n v="8740"/>
    <m/>
    <n v="-8740"/>
    <x v="119"/>
  </r>
  <r>
    <x v="2374"/>
    <x v="136"/>
    <x v="646"/>
    <x v="11193"/>
    <n v="25000"/>
    <m/>
    <n v="-25000"/>
    <x v="119"/>
  </r>
  <r>
    <x v="2374"/>
    <x v="135"/>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5"/>
    <x v="474"/>
    <x v="8211"/>
    <n v="360"/>
    <m/>
    <n v="-360"/>
    <x v="119"/>
  </r>
  <r>
    <x v="2375"/>
    <x v="115"/>
    <x v="474"/>
    <x v="11200"/>
    <n v="800"/>
    <m/>
    <n v="-800"/>
    <x v="119"/>
  </r>
  <r>
    <x v="2375"/>
    <x v="104"/>
    <x v="767"/>
    <x v="11201"/>
    <n v="85000"/>
    <m/>
    <n v="-85000"/>
    <x v="119"/>
  </r>
  <r>
    <x v="2375"/>
    <x v="115"/>
    <x v="880"/>
    <x v="11202"/>
    <n v="22000"/>
    <m/>
    <n v="-22000"/>
    <x v="119"/>
  </r>
  <r>
    <x v="2375"/>
    <x v="135"/>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3"/>
    <x v="278"/>
    <x v="11206"/>
    <n v="43000"/>
    <m/>
    <n v="-43000"/>
    <x v="119"/>
  </r>
  <r>
    <x v="2376"/>
    <x v="73"/>
    <x v="474"/>
    <x v="10826"/>
    <n v="1500"/>
    <m/>
    <n v="-1500"/>
    <x v="119"/>
  </r>
  <r>
    <x v="2376"/>
    <x v="118"/>
    <x v="474"/>
    <x v="11207"/>
    <n v="14930"/>
    <m/>
    <n v="-14930"/>
    <x v="119"/>
  </r>
  <r>
    <x v="2376"/>
    <x v="133"/>
    <x v="474"/>
    <x v="233"/>
    <n v="1500"/>
    <m/>
    <n v="-1500"/>
    <x v="119"/>
  </r>
  <r>
    <x v="2376"/>
    <x v="135"/>
    <x v="474"/>
    <x v="233"/>
    <n v="1500"/>
    <m/>
    <n v="-1500"/>
    <x v="119"/>
  </r>
  <r>
    <x v="2376"/>
    <x v="103"/>
    <x v="474"/>
    <x v="233"/>
    <n v="1000"/>
    <m/>
    <n v="-1000"/>
    <x v="119"/>
  </r>
  <r>
    <x v="2376"/>
    <x v="117"/>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2"/>
    <x v="895"/>
    <x v="11213"/>
    <n v="50000"/>
    <m/>
    <n v="-50000"/>
    <x v="119"/>
  </r>
  <r>
    <x v="2376"/>
    <x v="104"/>
    <x v="677"/>
    <x v="11214"/>
    <n v="562000"/>
    <m/>
    <n v="-562000"/>
    <x v="119"/>
  </r>
  <r>
    <x v="2376"/>
    <x v="113"/>
    <x v="278"/>
    <x v="11215"/>
    <n v="250000"/>
    <m/>
    <n v="-250000"/>
    <x v="119"/>
  </r>
  <r>
    <x v="2376"/>
    <x v="130"/>
    <x v="548"/>
    <x v="11216"/>
    <n v="500000"/>
    <m/>
    <n v="-500000"/>
    <x v="119"/>
  </r>
  <r>
    <x v="2377"/>
    <x v="73"/>
    <x v="474"/>
    <x v="233"/>
    <n v="1500"/>
    <m/>
    <n v="-1500"/>
    <x v="119"/>
  </r>
  <r>
    <x v="2377"/>
    <x v="73"/>
    <x v="474"/>
    <x v="8211"/>
    <n v="400"/>
    <m/>
    <n v="-400"/>
    <x v="119"/>
  </r>
  <r>
    <x v="2377"/>
    <x v="135"/>
    <x v="474"/>
    <x v="233"/>
    <n v="1200"/>
    <m/>
    <n v="-1200"/>
    <x v="119"/>
  </r>
  <r>
    <x v="2377"/>
    <x v="117"/>
    <x v="474"/>
    <x v="233"/>
    <n v="2800"/>
    <m/>
    <n v="-2800"/>
    <x v="119"/>
  </r>
  <r>
    <x v="2377"/>
    <x v="135"/>
    <x v="474"/>
    <x v="233"/>
    <n v="4000"/>
    <m/>
    <n v="-4000"/>
    <x v="119"/>
  </r>
  <r>
    <x v="2377"/>
    <x v="117"/>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30"/>
    <x v="906"/>
    <x v="11219"/>
    <n v="50000"/>
    <m/>
    <n v="-50000"/>
    <x v="119"/>
  </r>
  <r>
    <x v="2378"/>
    <x v="115"/>
    <x v="285"/>
    <x v="11220"/>
    <n v="1000"/>
    <m/>
    <n v="-1000"/>
    <x v="119"/>
  </r>
  <r>
    <x v="2378"/>
    <x v="115"/>
    <x v="474"/>
    <x v="233"/>
    <n v="700"/>
    <m/>
    <n v="-700"/>
    <x v="119"/>
  </r>
  <r>
    <x v="2378"/>
    <x v="135"/>
    <x v="704"/>
    <x v="233"/>
    <n v="400"/>
    <m/>
    <n v="-400"/>
    <x v="119"/>
  </r>
  <r>
    <x v="2378"/>
    <x v="115"/>
    <x v="278"/>
    <x v="11221"/>
    <n v="7200"/>
    <m/>
    <n v="-7200"/>
    <x v="119"/>
  </r>
  <r>
    <x v="2378"/>
    <x v="135"/>
    <x v="278"/>
    <x v="1790"/>
    <n v="21600"/>
    <m/>
    <n v="-21600"/>
    <x v="119"/>
  </r>
  <r>
    <x v="2378"/>
    <x v="135"/>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3"/>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30"/>
    <x v="286"/>
    <x v="11225"/>
    <n v="185000"/>
    <m/>
    <n v="-185000"/>
    <x v="119"/>
  </r>
  <r>
    <x v="2378"/>
    <x v="115"/>
    <x v="286"/>
    <x v="11225"/>
    <n v="36100"/>
    <m/>
    <n v="-36100"/>
    <x v="119"/>
  </r>
  <r>
    <x v="2352"/>
    <x v="117"/>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17"/>
    <x v="248"/>
    <x v="11229"/>
    <n v="127755"/>
    <m/>
    <n v="-127755"/>
    <x v="119"/>
  </r>
  <r>
    <x v="2353"/>
    <x v="115"/>
    <x v="248"/>
    <x v="11229"/>
    <n v="51167"/>
    <m/>
    <n v="-51167"/>
    <x v="119"/>
  </r>
  <r>
    <x v="2353"/>
    <x v="123"/>
    <x v="248"/>
    <x v="11229"/>
    <n v="148964"/>
    <m/>
    <n v="-148964"/>
    <x v="119"/>
  </r>
  <r>
    <x v="2353"/>
    <x v="118"/>
    <x v="248"/>
    <x v="11229"/>
    <n v="152500"/>
    <m/>
    <n v="-152500"/>
    <x v="119"/>
  </r>
  <r>
    <x v="2357"/>
    <x v="90"/>
    <x v="2"/>
    <x v="11230"/>
    <n v="5000"/>
    <m/>
    <n v="-5000"/>
    <x v="119"/>
  </r>
  <r>
    <x v="2359"/>
    <x v="103"/>
    <x v="518"/>
    <x v="11231"/>
    <n v="200000"/>
    <m/>
    <n v="-200000"/>
    <x v="119"/>
  </r>
  <r>
    <x v="2360"/>
    <x v="135"/>
    <x v="389"/>
    <x v="11232"/>
    <n v="872837"/>
    <m/>
    <n v="-872837"/>
    <x v="119"/>
  </r>
  <r>
    <x v="2360"/>
    <x v="118"/>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5"/>
    <x v="908"/>
    <x v="11240"/>
    <n v="91000"/>
    <m/>
    <n v="-91000"/>
    <x v="119"/>
  </r>
  <r>
    <x v="2353"/>
    <x v="91"/>
    <x v="97"/>
    <x v="11241"/>
    <m/>
    <n v="2000000"/>
    <n v="2000000"/>
    <x v="119"/>
  </r>
  <r>
    <x v="2353"/>
    <x v="91"/>
    <x v="97"/>
    <x v="11242"/>
    <m/>
    <n v="500000"/>
    <n v="500000"/>
    <x v="119"/>
  </r>
  <r>
    <x v="2354"/>
    <x v="131"/>
    <x v="97"/>
    <x v="11243"/>
    <m/>
    <n v="500000"/>
    <n v="500000"/>
    <x v="119"/>
  </r>
  <r>
    <x v="2354"/>
    <x v="128"/>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2"/>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6"/>
    <x v="97"/>
    <x v="11252"/>
    <m/>
    <n v="5370002"/>
    <n v="5370002"/>
    <x v="119"/>
  </r>
  <r>
    <x v="2367"/>
    <x v="90"/>
    <x v="97"/>
    <x v="11253"/>
    <m/>
    <n v="1947260"/>
    <n v="1947260"/>
    <x v="119"/>
  </r>
  <r>
    <x v="2367"/>
    <x v="132"/>
    <x v="97"/>
    <x v="11254"/>
    <m/>
    <n v="4009600"/>
    <n v="4009600"/>
    <x v="119"/>
  </r>
  <r>
    <x v="2370"/>
    <x v="1"/>
    <x v="97"/>
    <x v="11255"/>
    <m/>
    <n v="280434"/>
    <n v="280434"/>
    <x v="119"/>
  </r>
  <r>
    <x v="2370"/>
    <x v="121"/>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30"/>
    <x v="474"/>
    <x v="11162"/>
    <n v="1500"/>
    <m/>
    <n v="-1500"/>
    <x v="120"/>
  </r>
  <r>
    <x v="2379"/>
    <x v="135"/>
    <x v="474"/>
    <x v="10826"/>
    <n v="4000"/>
    <m/>
    <n v="-4000"/>
    <x v="120"/>
  </r>
  <r>
    <x v="2379"/>
    <x v="135"/>
    <x v="278"/>
    <x v="11262"/>
    <n v="18000"/>
    <m/>
    <n v="-18000"/>
    <x v="120"/>
  </r>
  <r>
    <x v="2379"/>
    <x v="135"/>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8"/>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8"/>
    <x v="278"/>
    <x v="11271"/>
    <n v="240000"/>
    <m/>
    <n v="-240000"/>
    <x v="120"/>
  </r>
  <r>
    <x v="2379"/>
    <x v="118"/>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17"/>
    <x v="474"/>
    <x v="11275"/>
    <n v="3000"/>
    <m/>
    <n v="-3000"/>
    <x v="120"/>
  </r>
  <r>
    <x v="2380"/>
    <x v="4"/>
    <x v="43"/>
    <x v="11276"/>
    <n v="21000"/>
    <m/>
    <n v="-21000"/>
    <x v="120"/>
  </r>
  <r>
    <x v="2380"/>
    <x v="4"/>
    <x v="43"/>
    <x v="10301"/>
    <n v="6000"/>
    <m/>
    <n v="-6000"/>
    <x v="120"/>
  </r>
  <r>
    <x v="2380"/>
    <x v="4"/>
    <x v="2"/>
    <x v="11277"/>
    <n v="2500"/>
    <m/>
    <n v="-2500"/>
    <x v="120"/>
  </r>
  <r>
    <x v="2380"/>
    <x v="118"/>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30"/>
    <x v="278"/>
    <x v="11285"/>
    <n v="5800"/>
    <m/>
    <n v="-5800"/>
    <x v="120"/>
  </r>
  <r>
    <x v="2381"/>
    <x v="115"/>
    <x v="474"/>
    <x v="11286"/>
    <n v="3000"/>
    <m/>
    <n v="-3000"/>
    <x v="120"/>
  </r>
  <r>
    <x v="2381"/>
    <x v="135"/>
    <x v="474"/>
    <x v="233"/>
    <n v="800"/>
    <m/>
    <n v="-800"/>
    <x v="120"/>
  </r>
  <r>
    <x v="2381"/>
    <x v="98"/>
    <x v="910"/>
    <x v="11287"/>
    <n v="25000"/>
    <m/>
    <n v="-25000"/>
    <x v="120"/>
  </r>
  <r>
    <x v="2381"/>
    <x v="65"/>
    <x v="474"/>
    <x v="233"/>
    <n v="3500"/>
    <m/>
    <n v="-3500"/>
    <x v="120"/>
  </r>
  <r>
    <x v="2381"/>
    <x v="135"/>
    <x v="474"/>
    <x v="233"/>
    <n v="2800"/>
    <m/>
    <n v="-2800"/>
    <x v="120"/>
  </r>
  <r>
    <x v="2381"/>
    <x v="4"/>
    <x v="2"/>
    <x v="11288"/>
    <n v="3360"/>
    <m/>
    <n v="-3360"/>
    <x v="120"/>
  </r>
  <r>
    <x v="2381"/>
    <x v="118"/>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3"/>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3"/>
    <x v="474"/>
    <x v="233"/>
    <n v="800"/>
    <m/>
    <n v="-800"/>
    <x v="120"/>
  </r>
  <r>
    <x v="2382"/>
    <x v="117"/>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3"/>
    <x v="38"/>
    <x v="11299"/>
    <n v="12500"/>
    <m/>
    <n v="-12500"/>
    <x v="120"/>
  </r>
  <r>
    <x v="2383"/>
    <x v="115"/>
    <x v="285"/>
    <x v="10623"/>
    <n v="1000"/>
    <m/>
    <n v="-1000"/>
    <x v="120"/>
  </r>
  <r>
    <x v="2382"/>
    <x v="115"/>
    <x v="278"/>
    <x v="11300"/>
    <n v="5150"/>
    <m/>
    <n v="-5150"/>
    <x v="120"/>
  </r>
  <r>
    <x v="2382"/>
    <x v="133"/>
    <x v="278"/>
    <x v="11301"/>
    <n v="3550"/>
    <m/>
    <n v="-3550"/>
    <x v="120"/>
  </r>
  <r>
    <x v="2382"/>
    <x v="73"/>
    <x v="278"/>
    <x v="11302"/>
    <n v="1500"/>
    <m/>
    <n v="-1500"/>
    <x v="120"/>
  </r>
  <r>
    <x v="2382"/>
    <x v="118"/>
    <x v="474"/>
    <x v="11303"/>
    <n v="470"/>
    <m/>
    <n v="-470"/>
    <x v="120"/>
  </r>
  <r>
    <x v="2382"/>
    <x v="129"/>
    <x v="474"/>
    <x v="233"/>
    <n v="1050"/>
    <m/>
    <n v="-1050"/>
    <x v="120"/>
  </r>
  <r>
    <x v="2383"/>
    <x v="97"/>
    <x v="278"/>
    <x v="11304"/>
    <n v="3000"/>
    <m/>
    <n v="-3000"/>
    <x v="120"/>
  </r>
  <r>
    <x v="2383"/>
    <x v="97"/>
    <x v="43"/>
    <x v="11305"/>
    <n v="93960"/>
    <m/>
    <n v="-93960"/>
    <x v="120"/>
  </r>
  <r>
    <x v="2383"/>
    <x v="97"/>
    <x v="285"/>
    <x v="11306"/>
    <n v="1200"/>
    <m/>
    <n v="-1200"/>
    <x v="120"/>
  </r>
  <r>
    <x v="2383"/>
    <x v="136"/>
    <x v="278"/>
    <x v="11307"/>
    <n v="25000"/>
    <m/>
    <n v="-25000"/>
    <x v="120"/>
  </r>
  <r>
    <x v="2383"/>
    <x v="73"/>
    <x v="474"/>
    <x v="233"/>
    <n v="1900"/>
    <m/>
    <n v="-1900"/>
    <x v="120"/>
  </r>
  <r>
    <x v="2383"/>
    <x v="135"/>
    <x v="278"/>
    <x v="10072"/>
    <n v="15500"/>
    <m/>
    <n v="-15500"/>
    <x v="120"/>
  </r>
  <r>
    <x v="2383"/>
    <x v="117"/>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5"/>
    <x v="145"/>
    <x v="11313"/>
    <n v="100000"/>
    <m/>
    <n v="-100000"/>
    <x v="120"/>
  </r>
  <r>
    <x v="2383"/>
    <x v="133"/>
    <x v="145"/>
    <x v="11313"/>
    <n v="100000"/>
    <m/>
    <n v="-100000"/>
    <x v="120"/>
  </r>
  <r>
    <x v="2383"/>
    <x v="130"/>
    <x v="145"/>
    <x v="11313"/>
    <n v="100000"/>
    <m/>
    <n v="-100000"/>
    <x v="120"/>
  </r>
  <r>
    <x v="2383"/>
    <x v="7"/>
    <x v="560"/>
    <x v="11314"/>
    <n v="170000"/>
    <m/>
    <n v="-170000"/>
    <x v="120"/>
  </r>
  <r>
    <x v="2383"/>
    <x v="115"/>
    <x v="285"/>
    <x v="11315"/>
    <n v="20000"/>
    <m/>
    <n v="-20000"/>
    <x v="120"/>
  </r>
  <r>
    <x v="2383"/>
    <x v="117"/>
    <x v="285"/>
    <x v="11315"/>
    <n v="20000"/>
    <m/>
    <n v="-20000"/>
    <x v="120"/>
  </r>
  <r>
    <x v="2383"/>
    <x v="112"/>
    <x v="285"/>
    <x v="11315"/>
    <n v="20000"/>
    <m/>
    <n v="-20000"/>
    <x v="120"/>
  </r>
  <r>
    <x v="2383"/>
    <x v="134"/>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5"/>
    <x v="278"/>
    <x v="11316"/>
    <n v="14000"/>
    <m/>
    <n v="-14000"/>
    <x v="120"/>
  </r>
  <r>
    <x v="2384"/>
    <x v="135"/>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5"/>
    <x v="278"/>
    <x v="11318"/>
    <n v="8700"/>
    <m/>
    <n v="-8700"/>
    <x v="120"/>
  </r>
  <r>
    <x v="2384"/>
    <x v="117"/>
    <x v="278"/>
    <x v="11319"/>
    <n v="1300"/>
    <m/>
    <n v="-1300"/>
    <x v="120"/>
  </r>
  <r>
    <x v="2384"/>
    <x v="135"/>
    <x v="474"/>
    <x v="8211"/>
    <n v="250"/>
    <m/>
    <n v="-250"/>
    <x v="120"/>
  </r>
  <r>
    <x v="2384"/>
    <x v="115"/>
    <x v="278"/>
    <x v="11320"/>
    <n v="24000"/>
    <m/>
    <n v="-24000"/>
    <x v="120"/>
  </r>
  <r>
    <x v="2384"/>
    <x v="115"/>
    <x v="43"/>
    <x v="11321"/>
    <n v="162930"/>
    <m/>
    <n v="-162930"/>
    <x v="120"/>
  </r>
  <r>
    <x v="2384"/>
    <x v="135"/>
    <x v="278"/>
    <x v="11322"/>
    <n v="600"/>
    <m/>
    <n v="-600"/>
    <x v="120"/>
  </r>
  <r>
    <x v="2384"/>
    <x v="117"/>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17"/>
    <x v="638"/>
    <x v="11326"/>
    <n v="500000"/>
    <m/>
    <n v="-500000"/>
    <x v="120"/>
  </r>
  <r>
    <x v="2384"/>
    <x v="73"/>
    <x v="644"/>
    <x v="11327"/>
    <n v="500000"/>
    <m/>
    <n v="-500000"/>
    <x v="120"/>
  </r>
  <r>
    <x v="2384"/>
    <x v="104"/>
    <x v="644"/>
    <x v="11327"/>
    <n v="500000"/>
    <m/>
    <n v="-500000"/>
    <x v="120"/>
  </r>
  <r>
    <x v="2384"/>
    <x v="134"/>
    <x v="644"/>
    <x v="11327"/>
    <n v="200000"/>
    <m/>
    <n v="-200000"/>
    <x v="120"/>
  </r>
  <r>
    <x v="2384"/>
    <x v="135"/>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2"/>
    <x v="43"/>
    <x v="11339"/>
    <n v="20500"/>
    <m/>
    <n v="-20500"/>
    <x v="120"/>
  </r>
  <r>
    <x v="2385"/>
    <x v="115"/>
    <x v="619"/>
    <x v="11340"/>
    <n v="850000"/>
    <m/>
    <n v="-850000"/>
    <x v="120"/>
  </r>
  <r>
    <x v="2385"/>
    <x v="117"/>
    <x v="417"/>
    <x v="10820"/>
    <n v="200000"/>
    <m/>
    <n v="-200000"/>
    <x v="120"/>
  </r>
  <r>
    <x v="2385"/>
    <x v="133"/>
    <x v="912"/>
    <x v="11341"/>
    <n v="150000"/>
    <m/>
    <n v="-150000"/>
    <x v="120"/>
  </r>
  <r>
    <x v="2385"/>
    <x v="130"/>
    <x v="912"/>
    <x v="11341"/>
    <n v="150000"/>
    <m/>
    <n v="-150000"/>
    <x v="120"/>
  </r>
  <r>
    <x v="2385"/>
    <x v="5"/>
    <x v="278"/>
    <x v="11342"/>
    <n v="8600"/>
    <m/>
    <n v="-8600"/>
    <x v="120"/>
  </r>
  <r>
    <x v="2385"/>
    <x v="3"/>
    <x v="278"/>
    <x v="11343"/>
    <n v="1100"/>
    <m/>
    <n v="-1100"/>
    <x v="120"/>
  </r>
  <r>
    <x v="2385"/>
    <x v="130"/>
    <x v="278"/>
    <x v="11344"/>
    <n v="63140"/>
    <m/>
    <n v="-63140"/>
    <x v="120"/>
  </r>
  <r>
    <x v="2385"/>
    <x v="130"/>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5"/>
    <x v="474"/>
    <x v="233"/>
    <n v="3000"/>
    <m/>
    <n v="-3000"/>
    <x v="120"/>
  </r>
  <r>
    <x v="2387"/>
    <x v="73"/>
    <x v="474"/>
    <x v="233"/>
    <n v="3000"/>
    <m/>
    <n v="-3000"/>
    <x v="120"/>
  </r>
  <r>
    <x v="2387"/>
    <x v="135"/>
    <x v="278"/>
    <x v="11347"/>
    <n v="6000"/>
    <m/>
    <n v="-6000"/>
    <x v="120"/>
  </r>
  <r>
    <x v="2387"/>
    <x v="135"/>
    <x v="285"/>
    <x v="10623"/>
    <n v="2000"/>
    <m/>
    <n v="-2000"/>
    <x v="120"/>
  </r>
  <r>
    <x v="2387"/>
    <x v="117"/>
    <x v="642"/>
    <x v="11348"/>
    <n v="5000"/>
    <m/>
    <n v="-5000"/>
    <x v="120"/>
  </r>
  <r>
    <x v="2387"/>
    <x v="4"/>
    <x v="2"/>
    <x v="8114"/>
    <n v="3000"/>
    <m/>
    <n v="-3000"/>
    <x v="120"/>
  </r>
  <r>
    <x v="2387"/>
    <x v="114"/>
    <x v="278"/>
    <x v="11349"/>
    <n v="3050"/>
    <m/>
    <n v="-3050"/>
    <x v="120"/>
  </r>
  <r>
    <x v="2387"/>
    <x v="118"/>
    <x v="474"/>
    <x v="11350"/>
    <n v="3000"/>
    <m/>
    <n v="-3000"/>
    <x v="120"/>
  </r>
  <r>
    <x v="2387"/>
    <x v="132"/>
    <x v="43"/>
    <x v="11351"/>
    <n v="70000"/>
    <m/>
    <n v="-70000"/>
    <x v="120"/>
  </r>
  <r>
    <x v="2387"/>
    <x v="114"/>
    <x v="879"/>
    <x v="11352"/>
    <n v="140000"/>
    <m/>
    <n v="-140000"/>
    <x v="120"/>
  </r>
  <r>
    <x v="2387"/>
    <x v="118"/>
    <x v="853"/>
    <x v="11353"/>
    <n v="160000"/>
    <m/>
    <n v="-160000"/>
    <x v="120"/>
  </r>
  <r>
    <x v="2387"/>
    <x v="135"/>
    <x v="853"/>
    <x v="11354"/>
    <n v="84000"/>
    <m/>
    <n v="-84000"/>
    <x v="120"/>
  </r>
  <r>
    <x v="2387"/>
    <x v="1"/>
    <x v="278"/>
    <x v="11355"/>
    <n v="10000"/>
    <m/>
    <n v="-10000"/>
    <x v="120"/>
  </r>
  <r>
    <x v="2387"/>
    <x v="73"/>
    <x v="278"/>
    <x v="11356"/>
    <n v="7500"/>
    <m/>
    <n v="-7500"/>
    <x v="120"/>
  </r>
  <r>
    <x v="2387"/>
    <x v="130"/>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8"/>
    <x v="278"/>
    <x v="11363"/>
    <n v="30000"/>
    <m/>
    <n v="-30000"/>
    <x v="120"/>
  </r>
  <r>
    <x v="2388"/>
    <x v="117"/>
    <x v="278"/>
    <x v="11364"/>
    <n v="50000"/>
    <m/>
    <n v="-50000"/>
    <x v="120"/>
  </r>
  <r>
    <x v="2388"/>
    <x v="115"/>
    <x v="619"/>
    <x v="11340"/>
    <n v="1150000"/>
    <m/>
    <n v="-1150000"/>
    <x v="120"/>
  </r>
  <r>
    <x v="2388"/>
    <x v="135"/>
    <x v="904"/>
    <x v="11365"/>
    <n v="300000"/>
    <m/>
    <n v="-300000"/>
    <x v="120"/>
  </r>
  <r>
    <x v="2388"/>
    <x v="73"/>
    <x v="756"/>
    <x v="11366"/>
    <n v="196800"/>
    <m/>
    <n v="-196800"/>
    <x v="120"/>
  </r>
  <r>
    <x v="2389"/>
    <x v="115"/>
    <x v="285"/>
    <x v="11367"/>
    <n v="500"/>
    <m/>
    <n v="-500"/>
    <x v="120"/>
  </r>
  <r>
    <x v="2389"/>
    <x v="117"/>
    <x v="285"/>
    <x v="10513"/>
    <n v="1500"/>
    <m/>
    <n v="-1500"/>
    <x v="120"/>
  </r>
  <r>
    <x v="2389"/>
    <x v="73"/>
    <x v="474"/>
    <x v="11368"/>
    <n v="1600"/>
    <m/>
    <n v="-1600"/>
    <x v="120"/>
  </r>
  <r>
    <x v="2389"/>
    <x v="4"/>
    <x v="2"/>
    <x v="8114"/>
    <n v="3000"/>
    <m/>
    <n v="-3000"/>
    <x v="120"/>
  </r>
  <r>
    <x v="2389"/>
    <x v="114"/>
    <x v="278"/>
    <x v="11369"/>
    <n v="1000"/>
    <m/>
    <n v="-1000"/>
    <x v="120"/>
  </r>
  <r>
    <x v="2389"/>
    <x v="118"/>
    <x v="278"/>
    <x v="11370"/>
    <n v="44000"/>
    <m/>
    <n v="-44000"/>
    <x v="120"/>
  </r>
  <r>
    <x v="2389"/>
    <x v="104"/>
    <x v="642"/>
    <x v="11371"/>
    <n v="75000"/>
    <m/>
    <n v="-75000"/>
    <x v="120"/>
  </r>
  <r>
    <x v="2389"/>
    <x v="136"/>
    <x v="278"/>
    <x v="3557"/>
    <n v="13145"/>
    <m/>
    <n v="-13145"/>
    <x v="120"/>
  </r>
  <r>
    <x v="2390"/>
    <x v="115"/>
    <x v="278"/>
    <x v="11372"/>
    <n v="29260"/>
    <m/>
    <n v="-29260"/>
    <x v="120"/>
  </r>
  <r>
    <x v="2390"/>
    <x v="115"/>
    <x v="278"/>
    <x v="11373"/>
    <n v="37100"/>
    <m/>
    <n v="-37100"/>
    <x v="120"/>
  </r>
  <r>
    <x v="2390"/>
    <x v="115"/>
    <x v="277"/>
    <x v="11374"/>
    <n v="7500"/>
    <m/>
    <n v="-7500"/>
    <x v="120"/>
  </r>
  <r>
    <x v="2390"/>
    <x v="135"/>
    <x v="277"/>
    <x v="11374"/>
    <n v="7500"/>
    <m/>
    <n v="-7500"/>
    <x v="120"/>
  </r>
  <r>
    <x v="2390"/>
    <x v="73"/>
    <x v="277"/>
    <x v="11374"/>
    <n v="7500"/>
    <m/>
    <n v="-7500"/>
    <x v="120"/>
  </r>
  <r>
    <x v="2390"/>
    <x v="130"/>
    <x v="277"/>
    <x v="11374"/>
    <n v="7500"/>
    <m/>
    <n v="-7500"/>
    <x v="120"/>
  </r>
  <r>
    <x v="2390"/>
    <x v="115"/>
    <x v="474"/>
    <x v="233"/>
    <n v="3000"/>
    <m/>
    <n v="-3000"/>
    <x v="120"/>
  </r>
  <r>
    <x v="2390"/>
    <x v="135"/>
    <x v="474"/>
    <x v="233"/>
    <n v="3000"/>
    <m/>
    <n v="-3000"/>
    <x v="120"/>
  </r>
  <r>
    <x v="2390"/>
    <x v="135"/>
    <x v="474"/>
    <x v="8211"/>
    <n v="600"/>
    <m/>
    <n v="-600"/>
    <x v="120"/>
  </r>
  <r>
    <x v="2390"/>
    <x v="114"/>
    <x v="907"/>
    <x v="10101"/>
    <n v="20000"/>
    <m/>
    <n v="-20000"/>
    <x v="120"/>
  </r>
  <r>
    <x v="2390"/>
    <x v="115"/>
    <x v="285"/>
    <x v="10513"/>
    <n v="1500"/>
    <m/>
    <n v="-1500"/>
    <x v="120"/>
  </r>
  <r>
    <x v="2390"/>
    <x v="135"/>
    <x v="474"/>
    <x v="11375"/>
    <n v="1500"/>
    <m/>
    <n v="-1500"/>
    <x v="120"/>
  </r>
  <r>
    <x v="2390"/>
    <x v="115"/>
    <x v="278"/>
    <x v="11376"/>
    <n v="100000"/>
    <m/>
    <n v="-100000"/>
    <x v="120"/>
  </r>
  <r>
    <x v="2390"/>
    <x v="132"/>
    <x v="895"/>
    <x v="11377"/>
    <n v="50000"/>
    <m/>
    <n v="-50000"/>
    <x v="120"/>
  </r>
  <r>
    <x v="2390"/>
    <x v="23"/>
    <x v="914"/>
    <x v="11378"/>
    <n v="50000"/>
    <m/>
    <n v="-50000"/>
    <x v="120"/>
  </r>
  <r>
    <x v="2390"/>
    <x v="115"/>
    <x v="474"/>
    <x v="233"/>
    <n v="3000"/>
    <m/>
    <n v="-3000"/>
    <x v="120"/>
  </r>
  <r>
    <x v="2390"/>
    <x v="135"/>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5"/>
    <x v="278"/>
    <x v="11381"/>
    <n v="29970"/>
    <m/>
    <n v="-29970"/>
    <x v="120"/>
  </r>
  <r>
    <x v="2391"/>
    <x v="4"/>
    <x v="2"/>
    <x v="8114"/>
    <n v="4000"/>
    <m/>
    <n v="-4000"/>
    <x v="120"/>
  </r>
  <r>
    <x v="2391"/>
    <x v="133"/>
    <x v="278"/>
    <x v="11382"/>
    <n v="9000"/>
    <m/>
    <n v="-9000"/>
    <x v="120"/>
  </r>
  <r>
    <x v="2391"/>
    <x v="133"/>
    <x v="285"/>
    <x v="10513"/>
    <n v="1000"/>
    <m/>
    <n v="-1000"/>
    <x v="120"/>
  </r>
  <r>
    <x v="2391"/>
    <x v="136"/>
    <x v="474"/>
    <x v="11368"/>
    <n v="1100"/>
    <m/>
    <n v="-1100"/>
    <x v="120"/>
  </r>
  <r>
    <x v="2391"/>
    <x v="134"/>
    <x v="465"/>
    <x v="10346"/>
    <n v="5000"/>
    <m/>
    <n v="-5000"/>
    <x v="120"/>
  </r>
  <r>
    <x v="2391"/>
    <x v="114"/>
    <x v="474"/>
    <x v="11368"/>
    <n v="1400"/>
    <m/>
    <n v="-1400"/>
    <x v="120"/>
  </r>
  <r>
    <x v="2391"/>
    <x v="115"/>
    <x v="474"/>
    <x v="11368"/>
    <n v="600"/>
    <m/>
    <n v="-600"/>
    <x v="120"/>
  </r>
  <r>
    <x v="2391"/>
    <x v="133"/>
    <x v="278"/>
    <x v="11383"/>
    <n v="2000"/>
    <m/>
    <n v="-2000"/>
    <x v="120"/>
  </r>
  <r>
    <x v="2391"/>
    <x v="136"/>
    <x v="757"/>
    <x v="11384"/>
    <n v="100000"/>
    <m/>
    <n v="-100000"/>
    <x v="120"/>
  </r>
  <r>
    <x v="2391"/>
    <x v="73"/>
    <x v="278"/>
    <x v="11197"/>
    <n v="17000"/>
    <m/>
    <n v="-17000"/>
    <x v="120"/>
  </r>
  <r>
    <x v="2392"/>
    <x v="118"/>
    <x v="474"/>
    <x v="11385"/>
    <n v="680"/>
    <m/>
    <n v="-680"/>
    <x v="120"/>
  </r>
  <r>
    <x v="2392"/>
    <x v="114"/>
    <x v="278"/>
    <x v="11386"/>
    <n v="5880"/>
    <m/>
    <n v="-5880"/>
    <x v="120"/>
  </r>
  <r>
    <x v="2392"/>
    <x v="118"/>
    <x v="860"/>
    <x v="233"/>
    <n v="3000"/>
    <m/>
    <n v="-3000"/>
    <x v="120"/>
  </r>
  <r>
    <x v="2392"/>
    <x v="117"/>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6"/>
    <x v="2"/>
    <x v="8173"/>
    <n v="1200"/>
    <m/>
    <n v="-1200"/>
    <x v="120"/>
  </r>
  <r>
    <x v="2392"/>
    <x v="115"/>
    <x v="2"/>
    <x v="11387"/>
    <n v="2000"/>
    <m/>
    <n v="-2000"/>
    <x v="120"/>
  </r>
  <r>
    <x v="2392"/>
    <x v="4"/>
    <x v="2"/>
    <x v="8114"/>
    <n v="3000"/>
    <m/>
    <n v="-3000"/>
    <x v="120"/>
  </r>
  <r>
    <x v="2392"/>
    <x v="135"/>
    <x v="278"/>
    <x v="11388"/>
    <n v="2000"/>
    <m/>
    <n v="-2000"/>
    <x v="120"/>
  </r>
  <r>
    <x v="2392"/>
    <x v="115"/>
    <x v="474"/>
    <x v="233"/>
    <n v="2000"/>
    <m/>
    <n v="-2000"/>
    <x v="120"/>
  </r>
  <r>
    <x v="2393"/>
    <x v="103"/>
    <x v="518"/>
    <x v="10807"/>
    <n v="300000"/>
    <m/>
    <n v="-300000"/>
    <x v="120"/>
  </r>
  <r>
    <x v="2393"/>
    <x v="114"/>
    <x v="278"/>
    <x v="11389"/>
    <n v="150000"/>
    <m/>
    <n v="-150000"/>
    <x v="120"/>
  </r>
  <r>
    <x v="2393"/>
    <x v="130"/>
    <x v="891"/>
    <x v="11390"/>
    <n v="40000"/>
    <m/>
    <n v="-40000"/>
    <x v="120"/>
  </r>
  <r>
    <x v="2394"/>
    <x v="114"/>
    <x v="474"/>
    <x v="233"/>
    <n v="1000"/>
    <m/>
    <n v="-1000"/>
    <x v="120"/>
  </r>
  <r>
    <x v="2394"/>
    <x v="135"/>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6"/>
    <x v="278"/>
    <x v="11399"/>
    <n v="1500"/>
    <m/>
    <n v="-1500"/>
    <x v="120"/>
  </r>
  <r>
    <x v="2395"/>
    <x v="135"/>
    <x v="474"/>
    <x v="10826"/>
    <n v="3200"/>
    <m/>
    <n v="-3200"/>
    <x v="120"/>
  </r>
  <r>
    <x v="2395"/>
    <x v="117"/>
    <x v="278"/>
    <x v="11400"/>
    <n v="1790"/>
    <m/>
    <n v="-1790"/>
    <x v="120"/>
  </r>
  <r>
    <x v="2395"/>
    <x v="7"/>
    <x v="25"/>
    <x v="11401"/>
    <n v="56850"/>
    <m/>
    <n v="-56850"/>
    <x v="120"/>
  </r>
  <r>
    <x v="2395"/>
    <x v="135"/>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8"/>
    <x v="474"/>
    <x v="11405"/>
    <n v="3500"/>
    <m/>
    <n v="-3500"/>
    <x v="120"/>
  </r>
  <r>
    <x v="2396"/>
    <x v="114"/>
    <x v="278"/>
    <x v="11406"/>
    <n v="65200"/>
    <m/>
    <n v="-65200"/>
    <x v="120"/>
  </r>
  <r>
    <x v="2396"/>
    <x v="133"/>
    <x v="278"/>
    <x v="11407"/>
    <n v="1980"/>
    <m/>
    <n v="-1980"/>
    <x v="120"/>
  </r>
  <r>
    <x v="2396"/>
    <x v="115"/>
    <x v="278"/>
    <x v="11408"/>
    <n v="5000"/>
    <m/>
    <n v="-5000"/>
    <x v="120"/>
  </r>
  <r>
    <x v="2396"/>
    <x v="98"/>
    <x v="278"/>
    <x v="11287"/>
    <n v="30000"/>
    <m/>
    <n v="-30000"/>
    <x v="120"/>
  </r>
  <r>
    <x v="2396"/>
    <x v="117"/>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6"/>
    <x v="474"/>
    <x v="11162"/>
    <n v="2500"/>
    <m/>
    <n v="-2500"/>
    <x v="120"/>
  </r>
  <r>
    <x v="2396"/>
    <x v="118"/>
    <x v="278"/>
    <x v="11410"/>
    <n v="29000"/>
    <m/>
    <n v="-29000"/>
    <x v="120"/>
  </r>
  <r>
    <x v="2396"/>
    <x v="114"/>
    <x v="879"/>
    <x v="11272"/>
    <n v="200000"/>
    <m/>
    <n v="-200000"/>
    <x v="120"/>
  </r>
  <r>
    <x v="2396"/>
    <x v="132"/>
    <x v="607"/>
    <x v="11411"/>
    <n v="500000"/>
    <m/>
    <n v="-500000"/>
    <x v="120"/>
  </r>
  <r>
    <x v="2396"/>
    <x v="37"/>
    <x v="918"/>
    <x v="11412"/>
    <n v="200000"/>
    <m/>
    <n v="-200000"/>
    <x v="120"/>
  </r>
  <r>
    <x v="2396"/>
    <x v="130"/>
    <x v="918"/>
    <x v="11412"/>
    <n v="100000"/>
    <m/>
    <n v="-100000"/>
    <x v="120"/>
  </r>
  <r>
    <x v="2396"/>
    <x v="133"/>
    <x v="918"/>
    <x v="11412"/>
    <n v="50000"/>
    <m/>
    <n v="-50000"/>
    <x v="120"/>
  </r>
  <r>
    <x v="2396"/>
    <x v="117"/>
    <x v="918"/>
    <x v="11412"/>
    <n v="50000"/>
    <m/>
    <n v="-50000"/>
    <x v="120"/>
  </r>
  <r>
    <x v="2396"/>
    <x v="117"/>
    <x v="435"/>
    <x v="11413"/>
    <n v="175000"/>
    <m/>
    <n v="-175000"/>
    <x v="120"/>
  </r>
  <r>
    <x v="2396"/>
    <x v="132"/>
    <x v="607"/>
    <x v="11411"/>
    <n v="500000"/>
    <m/>
    <n v="-500000"/>
    <x v="120"/>
  </r>
  <r>
    <x v="2397"/>
    <x v="115"/>
    <x v="285"/>
    <x v="10513"/>
    <n v="1000"/>
    <m/>
    <n v="-1000"/>
    <x v="120"/>
  </r>
  <r>
    <x v="2397"/>
    <x v="114"/>
    <x v="879"/>
    <x v="11414"/>
    <n v="10000"/>
    <m/>
    <n v="-10000"/>
    <x v="120"/>
  </r>
  <r>
    <x v="2397"/>
    <x v="134"/>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5"/>
    <x v="767"/>
    <x v="11418"/>
    <n v="1350000"/>
    <m/>
    <n v="-1350000"/>
    <x v="120"/>
  </r>
  <r>
    <x v="2397"/>
    <x v="99"/>
    <x v="878"/>
    <x v="10961"/>
    <n v="40000"/>
    <m/>
    <n v="-40000"/>
    <x v="120"/>
  </r>
  <r>
    <x v="2397"/>
    <x v="114"/>
    <x v="465"/>
    <x v="11419"/>
    <n v="10000"/>
    <m/>
    <n v="-10000"/>
    <x v="120"/>
  </r>
  <r>
    <x v="2397"/>
    <x v="135"/>
    <x v="661"/>
    <x v="11420"/>
    <n v="22942"/>
    <m/>
    <n v="-22942"/>
    <x v="120"/>
  </r>
  <r>
    <x v="2397"/>
    <x v="1"/>
    <x v="919"/>
    <x v="11421"/>
    <n v="10000"/>
    <m/>
    <n v="-10000"/>
    <x v="120"/>
  </r>
  <r>
    <x v="2397"/>
    <x v="90"/>
    <x v="278"/>
    <x v="11422"/>
    <n v="1400"/>
    <m/>
    <n v="-1400"/>
    <x v="120"/>
  </r>
  <r>
    <x v="2397"/>
    <x v="73"/>
    <x v="278"/>
    <x v="11423"/>
    <n v="7000"/>
    <m/>
    <n v="-7000"/>
    <x v="120"/>
  </r>
  <r>
    <x v="2397"/>
    <x v="136"/>
    <x v="278"/>
    <x v="11424"/>
    <n v="5100"/>
    <m/>
    <n v="-5100"/>
    <x v="120"/>
  </r>
  <r>
    <x v="2397"/>
    <x v="123"/>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17"/>
    <x v="2"/>
    <x v="11312"/>
    <n v="1000"/>
    <m/>
    <n v="-1000"/>
    <x v="120"/>
  </r>
  <r>
    <x v="2399"/>
    <x v="97"/>
    <x v="2"/>
    <x v="9430"/>
    <n v="1000"/>
    <m/>
    <n v="-1000"/>
    <x v="120"/>
  </r>
  <r>
    <x v="2399"/>
    <x v="115"/>
    <x v="278"/>
    <x v="7825"/>
    <n v="200"/>
    <m/>
    <n v="-200"/>
    <x v="120"/>
  </r>
  <r>
    <x v="2399"/>
    <x v="4"/>
    <x v="2"/>
    <x v="8114"/>
    <n v="3000"/>
    <m/>
    <n v="-3000"/>
    <x v="120"/>
  </r>
  <r>
    <x v="2399"/>
    <x v="117"/>
    <x v="278"/>
    <x v="11425"/>
    <n v="300"/>
    <m/>
    <n v="-300"/>
    <x v="120"/>
  </r>
  <r>
    <x v="2399"/>
    <x v="132"/>
    <x v="895"/>
    <x v="11426"/>
    <n v="25000"/>
    <m/>
    <n v="-25000"/>
    <x v="120"/>
  </r>
  <r>
    <x v="2399"/>
    <x v="1"/>
    <x v="919"/>
    <x v="11421"/>
    <n v="10000"/>
    <m/>
    <n v="-10000"/>
    <x v="120"/>
  </r>
  <r>
    <x v="2400"/>
    <x v="4"/>
    <x v="2"/>
    <x v="8114"/>
    <n v="3000"/>
    <m/>
    <n v="-3000"/>
    <x v="120"/>
  </r>
  <r>
    <x v="2400"/>
    <x v="118"/>
    <x v="853"/>
    <x v="11404"/>
    <n v="139000"/>
    <m/>
    <n v="-139000"/>
    <x v="120"/>
  </r>
  <r>
    <x v="2400"/>
    <x v="103"/>
    <x v="278"/>
    <x v="11427"/>
    <n v="33300"/>
    <m/>
    <n v="-33300"/>
    <x v="120"/>
  </r>
  <r>
    <x v="2400"/>
    <x v="136"/>
    <x v="278"/>
    <x v="11428"/>
    <n v="100000"/>
    <m/>
    <n v="-100000"/>
    <x v="120"/>
  </r>
  <r>
    <x v="2400"/>
    <x v="118"/>
    <x v="278"/>
    <x v="11429"/>
    <n v="55000"/>
    <m/>
    <n v="-55000"/>
    <x v="120"/>
  </r>
  <r>
    <x v="2400"/>
    <x v="113"/>
    <x v="278"/>
    <x v="11429"/>
    <n v="55000"/>
    <m/>
    <n v="-55000"/>
    <x v="120"/>
  </r>
  <r>
    <x v="2401"/>
    <x v="115"/>
    <x v="474"/>
    <x v="11430"/>
    <n v="2200"/>
    <m/>
    <n v="-2200"/>
    <x v="120"/>
  </r>
  <r>
    <x v="2401"/>
    <x v="135"/>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3"/>
    <x v="474"/>
    <x v="233"/>
    <n v="2000"/>
    <m/>
    <n v="-2000"/>
    <x v="120"/>
  </r>
  <r>
    <x v="2401"/>
    <x v="73"/>
    <x v="474"/>
    <x v="233"/>
    <n v="2000"/>
    <m/>
    <n v="-2000"/>
    <x v="120"/>
  </r>
  <r>
    <x v="2401"/>
    <x v="135"/>
    <x v="278"/>
    <x v="11432"/>
    <n v="4500"/>
    <m/>
    <n v="-4500"/>
    <x v="120"/>
  </r>
  <r>
    <x v="2401"/>
    <x v="137"/>
    <x v="465"/>
    <x v="10346"/>
    <n v="10000"/>
    <m/>
    <n v="-10000"/>
    <x v="120"/>
  </r>
  <r>
    <x v="2401"/>
    <x v="104"/>
    <x v="696"/>
    <x v="11433"/>
    <n v="280000"/>
    <m/>
    <n v="-280000"/>
    <x v="120"/>
  </r>
  <r>
    <x v="2402"/>
    <x v="117"/>
    <x v="474"/>
    <x v="11434"/>
    <n v="2800"/>
    <m/>
    <n v="-2800"/>
    <x v="120"/>
  </r>
  <r>
    <x v="2402"/>
    <x v="4"/>
    <x v="2"/>
    <x v="8114"/>
    <n v="3000"/>
    <m/>
    <n v="-3000"/>
    <x v="120"/>
  </r>
  <r>
    <x v="2402"/>
    <x v="134"/>
    <x v="314"/>
    <x v="898"/>
    <n v="5000"/>
    <m/>
    <n v="-5000"/>
    <x v="120"/>
  </r>
  <r>
    <x v="2402"/>
    <x v="135"/>
    <x v="278"/>
    <x v="11435"/>
    <n v="1600"/>
    <m/>
    <n v="-1600"/>
    <x v="120"/>
  </r>
  <r>
    <x v="2402"/>
    <x v="123"/>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6"/>
    <x v="278"/>
    <x v="7352"/>
    <n v="13531"/>
    <m/>
    <n v="-13531"/>
    <x v="120"/>
  </r>
  <r>
    <x v="2402"/>
    <x v="136"/>
    <x v="278"/>
    <x v="11439"/>
    <n v="8480"/>
    <m/>
    <n v="-8480"/>
    <x v="120"/>
  </r>
  <r>
    <x v="2403"/>
    <x v="138"/>
    <x v="920"/>
    <x v="10085"/>
    <n v="20000"/>
    <m/>
    <n v="-20000"/>
    <x v="120"/>
  </r>
  <r>
    <x v="2403"/>
    <x v="117"/>
    <x v="278"/>
    <x v="11440"/>
    <n v="5150"/>
    <m/>
    <n v="-5150"/>
    <x v="120"/>
  </r>
  <r>
    <x v="2403"/>
    <x v="117"/>
    <x v="474"/>
    <x v="233"/>
    <n v="500"/>
    <m/>
    <n v="-500"/>
    <x v="120"/>
  </r>
  <r>
    <x v="2403"/>
    <x v="138"/>
    <x v="843"/>
    <x v="11441"/>
    <n v="800000"/>
    <m/>
    <n v="-800000"/>
    <x v="120"/>
  </r>
  <r>
    <x v="2403"/>
    <x v="112"/>
    <x v="634"/>
    <x v="11442"/>
    <n v="96325"/>
    <m/>
    <n v="-96325"/>
    <x v="120"/>
  </r>
  <r>
    <x v="2403"/>
    <x v="135"/>
    <x v="634"/>
    <x v="11442"/>
    <n v="96325"/>
    <m/>
    <n v="-96325"/>
    <x v="120"/>
  </r>
  <r>
    <x v="2403"/>
    <x v="108"/>
    <x v="542"/>
    <x v="11443"/>
    <n v="30000"/>
    <m/>
    <n v="-30000"/>
    <x v="120"/>
  </r>
  <r>
    <x v="2403"/>
    <x v="1"/>
    <x v="919"/>
    <x v="11444"/>
    <n v="30000"/>
    <m/>
    <n v="-30000"/>
    <x v="120"/>
  </r>
  <r>
    <x v="2404"/>
    <x v="132"/>
    <x v="860"/>
    <x v="11445"/>
    <n v="40800"/>
    <m/>
    <n v="-40800"/>
    <x v="120"/>
  </r>
  <r>
    <x v="2404"/>
    <x v="135"/>
    <x v="285"/>
    <x v="10623"/>
    <n v="2000"/>
    <m/>
    <n v="-2000"/>
    <x v="120"/>
  </r>
  <r>
    <x v="2404"/>
    <x v="4"/>
    <x v="2"/>
    <x v="8114"/>
    <n v="3000"/>
    <m/>
    <n v="-3000"/>
    <x v="120"/>
  </r>
  <r>
    <x v="2404"/>
    <x v="115"/>
    <x v="278"/>
    <x v="11446"/>
    <n v="2200"/>
    <m/>
    <n v="-2200"/>
    <x v="120"/>
  </r>
  <r>
    <x v="2404"/>
    <x v="73"/>
    <x v="474"/>
    <x v="233"/>
    <n v="1800"/>
    <m/>
    <n v="-1800"/>
    <x v="120"/>
  </r>
  <r>
    <x v="2404"/>
    <x v="135"/>
    <x v="474"/>
    <x v="233"/>
    <n v="1800"/>
    <m/>
    <n v="-1800"/>
    <x v="120"/>
  </r>
  <r>
    <x v="2404"/>
    <x v="135"/>
    <x v="278"/>
    <x v="11447"/>
    <n v="6200"/>
    <m/>
    <n v="-6200"/>
    <x v="120"/>
  </r>
  <r>
    <x v="2404"/>
    <x v="90"/>
    <x v="474"/>
    <x v="233"/>
    <n v="2000"/>
    <m/>
    <n v="-2000"/>
    <x v="120"/>
  </r>
  <r>
    <x v="2404"/>
    <x v="115"/>
    <x v="777"/>
    <x v="11448"/>
    <n v="42000"/>
    <m/>
    <n v="-42000"/>
    <x v="120"/>
  </r>
  <r>
    <x v="2404"/>
    <x v="117"/>
    <x v="278"/>
    <x v="11449"/>
    <n v="65000"/>
    <m/>
    <n v="-65000"/>
    <x v="120"/>
  </r>
  <r>
    <x v="2404"/>
    <x v="73"/>
    <x v="278"/>
    <x v="11449"/>
    <n v="15000"/>
    <m/>
    <n v="-15000"/>
    <x v="120"/>
  </r>
  <r>
    <x v="2404"/>
    <x v="104"/>
    <x v="278"/>
    <x v="11449"/>
    <n v="15750"/>
    <m/>
    <n v="-15750"/>
    <x v="120"/>
  </r>
  <r>
    <x v="2404"/>
    <x v="115"/>
    <x v="278"/>
    <x v="11449"/>
    <n v="18000"/>
    <m/>
    <n v="-18000"/>
    <x v="120"/>
  </r>
  <r>
    <x v="2404"/>
    <x v="132"/>
    <x v="278"/>
    <x v="11450"/>
    <n v="50000"/>
    <m/>
    <n v="-50000"/>
    <x v="120"/>
  </r>
  <r>
    <x v="2404"/>
    <x v="90"/>
    <x v="2"/>
    <x v="11451"/>
    <n v="400000"/>
    <m/>
    <n v="-400000"/>
    <x v="120"/>
  </r>
  <r>
    <x v="2405"/>
    <x v="4"/>
    <x v="2"/>
    <x v="11452"/>
    <n v="13000"/>
    <m/>
    <n v="-13000"/>
    <x v="120"/>
  </r>
  <r>
    <x v="2405"/>
    <x v="115"/>
    <x v="278"/>
    <x v="11453"/>
    <n v="800"/>
    <m/>
    <n v="-800"/>
    <x v="120"/>
  </r>
  <r>
    <x v="2405"/>
    <x v="135"/>
    <x v="474"/>
    <x v="233"/>
    <n v="1300"/>
    <m/>
    <n v="-1300"/>
    <x v="120"/>
  </r>
  <r>
    <x v="2405"/>
    <x v="138"/>
    <x v="920"/>
    <x v="11454"/>
    <n v="80000"/>
    <m/>
    <n v="-80000"/>
    <x v="120"/>
  </r>
  <r>
    <x v="2405"/>
    <x v="138"/>
    <x v="278"/>
    <x v="11455"/>
    <n v="3500"/>
    <m/>
    <n v="-3500"/>
    <x v="120"/>
  </r>
  <r>
    <x v="2405"/>
    <x v="118"/>
    <x v="860"/>
    <x v="898"/>
    <n v="410"/>
    <m/>
    <n v="-410"/>
    <x v="120"/>
  </r>
  <r>
    <x v="2405"/>
    <x v="117"/>
    <x v="474"/>
    <x v="233"/>
    <n v="400"/>
    <m/>
    <n v="-400"/>
    <x v="120"/>
  </r>
  <r>
    <x v="2405"/>
    <x v="84"/>
    <x v="278"/>
    <x v="11456"/>
    <n v="29600"/>
    <m/>
    <n v="-29600"/>
    <x v="120"/>
  </r>
  <r>
    <x v="2405"/>
    <x v="93"/>
    <x v="278"/>
    <x v="11456"/>
    <n v="29600"/>
    <m/>
    <n v="-29600"/>
    <x v="120"/>
  </r>
  <r>
    <x v="2405"/>
    <x v="104"/>
    <x v="921"/>
    <x v="11457"/>
    <n v="130750"/>
    <m/>
    <n v="-130750"/>
    <x v="120"/>
  </r>
  <r>
    <x v="2405"/>
    <x v="117"/>
    <x v="560"/>
    <x v="11458"/>
    <n v="85000"/>
    <m/>
    <n v="-85000"/>
    <x v="120"/>
  </r>
  <r>
    <x v="2405"/>
    <x v="115"/>
    <x v="285"/>
    <x v="11459"/>
    <n v="20000"/>
    <m/>
    <n v="-20000"/>
    <x v="120"/>
  </r>
  <r>
    <x v="2405"/>
    <x v="130"/>
    <x v="278"/>
    <x v="6038"/>
    <n v="30800"/>
    <m/>
    <n v="-30800"/>
    <x v="120"/>
  </r>
  <r>
    <x v="2384"/>
    <x v="133"/>
    <x v="856"/>
    <x v="11460"/>
    <n v="100000"/>
    <m/>
    <n v="-100000"/>
    <x v="120"/>
  </r>
  <r>
    <x v="2384"/>
    <x v="123"/>
    <x v="856"/>
    <x v="11460"/>
    <n v="80000"/>
    <m/>
    <n v="-80000"/>
    <x v="120"/>
  </r>
  <r>
    <x v="2384"/>
    <x v="135"/>
    <x v="864"/>
    <x v="11461"/>
    <n v="50000"/>
    <m/>
    <n v="-50000"/>
    <x v="120"/>
  </r>
  <r>
    <x v="2394"/>
    <x v="23"/>
    <x v="368"/>
    <x v="11462"/>
    <n v="40000"/>
    <m/>
    <n v="-40000"/>
    <x v="120"/>
  </r>
  <r>
    <x v="2394"/>
    <x v="37"/>
    <x v="78"/>
    <x v="11463"/>
    <n v="14400"/>
    <m/>
    <n v="-14400"/>
    <x v="120"/>
  </r>
  <r>
    <x v="2394"/>
    <x v="65"/>
    <x v="78"/>
    <x v="11463"/>
    <n v="14000"/>
    <m/>
    <n v="-14000"/>
    <x v="120"/>
  </r>
  <r>
    <x v="2394"/>
    <x v="117"/>
    <x v="78"/>
    <x v="11463"/>
    <n v="88000"/>
    <m/>
    <n v="-88000"/>
    <x v="120"/>
  </r>
  <r>
    <x v="2394"/>
    <x v="115"/>
    <x v="78"/>
    <x v="11463"/>
    <n v="155162"/>
    <m/>
    <n v="-155162"/>
    <x v="120"/>
  </r>
  <r>
    <x v="2394"/>
    <x v="114"/>
    <x v="78"/>
    <x v="11463"/>
    <n v="514260"/>
    <m/>
    <n v="-514260"/>
    <x v="120"/>
  </r>
  <r>
    <x v="2394"/>
    <x v="115"/>
    <x v="78"/>
    <x v="11463"/>
    <n v="721256"/>
    <m/>
    <n v="-721256"/>
    <x v="120"/>
  </r>
  <r>
    <x v="2394"/>
    <x v="123"/>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20"/>
    <x v="698"/>
    <x v="11464"/>
    <n v="187222"/>
    <m/>
    <n v="-187222"/>
    <x v="120"/>
  </r>
  <r>
    <x v="2394"/>
    <x v="121"/>
    <x v="698"/>
    <x v="11464"/>
    <n v="12500"/>
    <m/>
    <n v="-12500"/>
    <x v="120"/>
  </r>
  <r>
    <x v="2394"/>
    <x v="119"/>
    <x v="698"/>
    <x v="11464"/>
    <n v="88000"/>
    <m/>
    <n v="-88000"/>
    <x v="120"/>
  </r>
  <r>
    <x v="2394"/>
    <x v="118"/>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5"/>
    <x v="844"/>
    <x v="11465"/>
    <n v="278615"/>
    <m/>
    <n v="-278615"/>
    <x v="120"/>
  </r>
  <r>
    <x v="2394"/>
    <x v="129"/>
    <x v="844"/>
    <x v="11465"/>
    <n v="39000"/>
    <m/>
    <n v="-39000"/>
    <x v="120"/>
  </r>
  <r>
    <x v="2396"/>
    <x v="23"/>
    <x v="261"/>
    <x v="11466"/>
    <n v="16000"/>
    <m/>
    <n v="-16000"/>
    <x v="120"/>
  </r>
  <r>
    <x v="2396"/>
    <x v="22"/>
    <x v="261"/>
    <x v="11466"/>
    <n v="16000"/>
    <m/>
    <n v="-16000"/>
    <x v="120"/>
  </r>
  <r>
    <x v="2396"/>
    <x v="1"/>
    <x v="261"/>
    <x v="11466"/>
    <n v="12000"/>
    <m/>
    <n v="-12000"/>
    <x v="120"/>
  </r>
  <r>
    <x v="2396"/>
    <x v="128"/>
    <x v="261"/>
    <x v="11466"/>
    <n v="25000"/>
    <m/>
    <n v="-25000"/>
    <x v="36"/>
  </r>
  <r>
    <x v="2396"/>
    <x v="90"/>
    <x v="261"/>
    <x v="11466"/>
    <n v="34425"/>
    <m/>
    <n v="-34425"/>
    <x v="120"/>
  </r>
  <r>
    <x v="2401"/>
    <x v="112"/>
    <x v="869"/>
    <x v="11467"/>
    <n v="78000"/>
    <m/>
    <n v="-78000"/>
    <x v="120"/>
  </r>
  <r>
    <x v="2401"/>
    <x v="115"/>
    <x v="869"/>
    <x v="11467"/>
    <n v="114000"/>
    <m/>
    <n v="-114000"/>
    <x v="120"/>
  </r>
  <r>
    <x v="2401"/>
    <x v="135"/>
    <x v="369"/>
    <x v="11468"/>
    <n v="200000"/>
    <m/>
    <n v="-200000"/>
    <x v="120"/>
  </r>
  <r>
    <x v="2401"/>
    <x v="136"/>
    <x v="742"/>
    <x v="11469"/>
    <n v="100000"/>
    <m/>
    <n v="-100000"/>
    <x v="120"/>
  </r>
  <r>
    <x v="2405"/>
    <x v="130"/>
    <x v="922"/>
    <x v="11470"/>
    <n v="500000"/>
    <m/>
    <n v="-500000"/>
    <x v="120"/>
  </r>
  <r>
    <x v="2405"/>
    <x v="133"/>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3"/>
    <x v="97"/>
    <x v="11475"/>
    <m/>
    <n v="4500001"/>
    <n v="4500001"/>
    <x v="120"/>
  </r>
  <r>
    <x v="2383"/>
    <x v="133"/>
    <x v="97"/>
    <x v="9184"/>
    <n v="45000"/>
    <m/>
    <n v="-45000"/>
    <x v="120"/>
  </r>
  <r>
    <x v="2383"/>
    <x v="118"/>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20"/>
    <x v="97"/>
    <x v="11486"/>
    <m/>
    <n v="1601649"/>
    <n v="1601649"/>
    <x v="120"/>
  </r>
  <r>
    <x v="2391"/>
    <x v="118"/>
    <x v="97"/>
    <x v="11487"/>
    <m/>
    <n v="1902588"/>
    <n v="1902588"/>
    <x v="120"/>
  </r>
  <r>
    <x v="2391"/>
    <x v="118"/>
    <x v="97"/>
    <x v="11488"/>
    <n v="35000"/>
    <m/>
    <n v="-35000"/>
    <x v="120"/>
  </r>
  <r>
    <x v="2391"/>
    <x v="134"/>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5"/>
    <x v="285"/>
    <x v="10623"/>
    <n v="2000"/>
    <m/>
    <n v="-2000"/>
    <x v="121"/>
  </r>
  <r>
    <x v="2406"/>
    <x v="134"/>
    <x v="278"/>
    <x v="767"/>
    <n v="200"/>
    <m/>
    <n v="-200"/>
    <x v="121"/>
  </r>
  <r>
    <x v="2406"/>
    <x v="135"/>
    <x v="278"/>
    <x v="1754"/>
    <n v="3000"/>
    <m/>
    <n v="-3000"/>
    <x v="121"/>
  </r>
  <r>
    <x v="2406"/>
    <x v="114"/>
    <x v="278"/>
    <x v="9642"/>
    <n v="1740"/>
    <m/>
    <n v="-1740"/>
    <x v="121"/>
  </r>
  <r>
    <x v="2406"/>
    <x v="117"/>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17"/>
    <x v="278"/>
    <x v="11502"/>
    <n v="1080"/>
    <m/>
    <n v="-1080"/>
    <x v="121"/>
  </r>
  <r>
    <x v="2407"/>
    <x v="114"/>
    <x v="38"/>
    <x v="11503"/>
    <n v="40000"/>
    <m/>
    <n v="-40000"/>
    <x v="121"/>
  </r>
  <r>
    <x v="2408"/>
    <x v="115"/>
    <x v="474"/>
    <x v="233"/>
    <n v="1400"/>
    <m/>
    <n v="-1400"/>
    <x v="121"/>
  </r>
  <r>
    <x v="2408"/>
    <x v="136"/>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6"/>
    <x v="757"/>
    <x v="11506"/>
    <n v="30000"/>
    <m/>
    <n v="-30000"/>
    <x v="121"/>
  </r>
  <r>
    <x v="2408"/>
    <x v="132"/>
    <x v="278"/>
    <x v="11507"/>
    <n v="100000"/>
    <m/>
    <n v="-100000"/>
    <x v="121"/>
  </r>
  <r>
    <x v="2408"/>
    <x v="135"/>
    <x v="278"/>
    <x v="11508"/>
    <n v="50000"/>
    <m/>
    <n v="-50000"/>
    <x v="121"/>
  </r>
  <r>
    <x v="2408"/>
    <x v="136"/>
    <x v="278"/>
    <x v="10896"/>
    <n v="21850"/>
    <m/>
    <n v="-21850"/>
    <x v="121"/>
  </r>
  <r>
    <x v="2409"/>
    <x v="4"/>
    <x v="2"/>
    <x v="8114"/>
    <n v="3000"/>
    <m/>
    <n v="-3000"/>
    <x v="121"/>
  </r>
  <r>
    <x v="2409"/>
    <x v="117"/>
    <x v="285"/>
    <x v="10623"/>
    <n v="1000"/>
    <m/>
    <n v="-1000"/>
    <x v="121"/>
  </r>
  <r>
    <x v="2409"/>
    <x v="115"/>
    <x v="474"/>
    <x v="233"/>
    <n v="2000"/>
    <m/>
    <n v="-2000"/>
    <x v="121"/>
  </r>
  <r>
    <x v="2409"/>
    <x v="135"/>
    <x v="474"/>
    <x v="233"/>
    <n v="2700"/>
    <m/>
    <n v="-2700"/>
    <x v="121"/>
  </r>
  <r>
    <x v="2409"/>
    <x v="130"/>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17"/>
    <x v="43"/>
    <x v="11513"/>
    <n v="95467"/>
    <m/>
    <n v="-95467"/>
    <x v="121"/>
  </r>
  <r>
    <x v="2409"/>
    <x v="115"/>
    <x v="43"/>
    <x v="11321"/>
    <n v="151812.5"/>
    <m/>
    <n v="-151812.5"/>
    <x v="121"/>
  </r>
  <r>
    <x v="2409"/>
    <x v="1"/>
    <x v="43"/>
    <x v="6873"/>
    <n v="238360"/>
    <m/>
    <n v="-238360"/>
    <x v="121"/>
  </r>
  <r>
    <x v="2409"/>
    <x v="1"/>
    <x v="2"/>
    <x v="4693"/>
    <n v="3000"/>
    <m/>
    <n v="-3000"/>
    <x v="121"/>
  </r>
  <r>
    <x v="2409"/>
    <x v="123"/>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17"/>
    <x v="285"/>
    <x v="10623"/>
    <n v="3000"/>
    <m/>
    <n v="-3000"/>
    <x v="121"/>
  </r>
  <r>
    <x v="2410"/>
    <x v="73"/>
    <x v="43"/>
    <x v="1894"/>
    <n v="28635"/>
    <m/>
    <n v="-28635"/>
    <x v="121"/>
  </r>
  <r>
    <x v="2410"/>
    <x v="4"/>
    <x v="2"/>
    <x v="8114"/>
    <n v="3000"/>
    <m/>
    <n v="-3000"/>
    <x v="121"/>
  </r>
  <r>
    <x v="2410"/>
    <x v="117"/>
    <x v="278"/>
    <x v="11517"/>
    <n v="1200"/>
    <m/>
    <n v="-1200"/>
    <x v="121"/>
  </r>
  <r>
    <x v="2410"/>
    <x v="90"/>
    <x v="43"/>
    <x v="11518"/>
    <n v="118870"/>
    <m/>
    <n v="-118870"/>
    <x v="121"/>
  </r>
  <r>
    <x v="2410"/>
    <x v="117"/>
    <x v="278"/>
    <x v="11519"/>
    <n v="1300"/>
    <m/>
    <n v="-1300"/>
    <x v="121"/>
  </r>
  <r>
    <x v="2410"/>
    <x v="104"/>
    <x v="43"/>
    <x v="11520"/>
    <n v="81000"/>
    <m/>
    <n v="-81000"/>
    <x v="121"/>
  </r>
  <r>
    <x v="2410"/>
    <x v="52"/>
    <x v="474"/>
    <x v="233"/>
    <n v="1000"/>
    <m/>
    <n v="-1000"/>
    <x v="121"/>
  </r>
  <r>
    <x v="2410"/>
    <x v="136"/>
    <x v="43"/>
    <x v="11521"/>
    <n v="346954.16666666669"/>
    <m/>
    <n v="-346954.16666666669"/>
    <x v="121"/>
  </r>
  <r>
    <x v="2410"/>
    <x v="97"/>
    <x v="43"/>
    <x v="5437"/>
    <n v="59000"/>
    <m/>
    <n v="-59000"/>
    <x v="121"/>
  </r>
  <r>
    <x v="2410"/>
    <x v="52"/>
    <x v="43"/>
    <x v="11522"/>
    <n v="121090"/>
    <m/>
    <n v="-121090"/>
    <x v="121"/>
  </r>
  <r>
    <x v="2410"/>
    <x v="73"/>
    <x v="43"/>
    <x v="11523"/>
    <n v="101420"/>
    <m/>
    <n v="-101420"/>
    <x v="121"/>
  </r>
  <r>
    <x v="2410"/>
    <x v="117"/>
    <x v="474"/>
    <x v="233"/>
    <n v="600"/>
    <m/>
    <n v="-600"/>
    <x v="121"/>
  </r>
  <r>
    <x v="2410"/>
    <x v="98"/>
    <x v="43"/>
    <x v="11524"/>
    <n v="85220"/>
    <m/>
    <n v="-85220"/>
    <x v="121"/>
  </r>
  <r>
    <x v="2410"/>
    <x v="73"/>
    <x v="43"/>
    <x v="11525"/>
    <n v="79050"/>
    <m/>
    <n v="-79050"/>
    <x v="121"/>
  </r>
  <r>
    <x v="2410"/>
    <x v="4"/>
    <x v="2"/>
    <x v="11277"/>
    <n v="2500"/>
    <m/>
    <n v="-2500"/>
    <x v="121"/>
  </r>
  <r>
    <x v="2410"/>
    <x v="117"/>
    <x v="548"/>
    <x v="11526"/>
    <n v="500000"/>
    <m/>
    <n v="-500000"/>
    <x v="121"/>
  </r>
  <r>
    <x v="2410"/>
    <x v="22"/>
    <x v="43"/>
    <x v="11527"/>
    <n v="120625"/>
    <m/>
    <n v="-120625"/>
    <x v="121"/>
  </r>
  <r>
    <x v="2411"/>
    <x v="118"/>
    <x v="860"/>
    <x v="11528"/>
    <n v="1070"/>
    <m/>
    <n v="-1070"/>
    <x v="121"/>
  </r>
  <r>
    <x v="2411"/>
    <x v="104"/>
    <x v="278"/>
    <x v="11529"/>
    <n v="4500"/>
    <m/>
    <n v="-4500"/>
    <x v="121"/>
  </r>
  <r>
    <x v="2411"/>
    <x v="114"/>
    <x v="907"/>
    <x v="11530"/>
    <n v="15000"/>
    <m/>
    <n v="-15000"/>
    <x v="121"/>
  </r>
  <r>
    <x v="2411"/>
    <x v="117"/>
    <x v="278"/>
    <x v="11531"/>
    <n v="320"/>
    <m/>
    <n v="-320"/>
    <x v="121"/>
  </r>
  <r>
    <x v="2411"/>
    <x v="117"/>
    <x v="285"/>
    <x v="11532"/>
    <n v="500"/>
    <m/>
    <n v="-500"/>
    <x v="121"/>
  </r>
  <r>
    <x v="2411"/>
    <x v="132"/>
    <x v="278"/>
    <x v="11533"/>
    <n v="244864"/>
    <m/>
    <n v="-244864"/>
    <x v="121"/>
  </r>
  <r>
    <x v="2411"/>
    <x v="104"/>
    <x v="605"/>
    <x v="11534"/>
    <n v="117363"/>
    <m/>
    <n v="-117363"/>
    <x v="121"/>
  </r>
  <r>
    <x v="2412"/>
    <x v="136"/>
    <x v="43"/>
    <x v="11535"/>
    <n v="91500"/>
    <m/>
    <n v="-91500"/>
    <x v="121"/>
  </r>
  <r>
    <x v="2412"/>
    <x v="52"/>
    <x v="43"/>
    <x v="11536"/>
    <n v="45000"/>
    <m/>
    <n v="-45000"/>
    <x v="121"/>
  </r>
  <r>
    <x v="2412"/>
    <x v="52"/>
    <x v="474"/>
    <x v="11537"/>
    <n v="16000"/>
    <m/>
    <n v="-16000"/>
    <x v="121"/>
  </r>
  <r>
    <x v="2412"/>
    <x v="118"/>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2"/>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5"/>
    <x v="369"/>
    <x v="11545"/>
    <n v="34000"/>
    <m/>
    <n v="-34000"/>
    <x v="121"/>
  </r>
  <r>
    <x v="2413"/>
    <x v="103"/>
    <x v="278"/>
    <x v="11546"/>
    <n v="14200"/>
    <m/>
    <n v="-14200"/>
    <x v="121"/>
  </r>
  <r>
    <x v="2413"/>
    <x v="133"/>
    <x v="43"/>
    <x v="11547"/>
    <n v="45000"/>
    <m/>
    <n v="-45000"/>
    <x v="121"/>
  </r>
  <r>
    <x v="2414"/>
    <x v="7"/>
    <x v="2"/>
    <x v="11548"/>
    <n v="5000"/>
    <m/>
    <n v="-5000"/>
    <x v="121"/>
  </r>
  <r>
    <x v="2414"/>
    <x v="117"/>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8"/>
    <x v="278"/>
    <x v="11554"/>
    <n v="65500"/>
    <m/>
    <n v="-65500"/>
    <x v="121"/>
  </r>
  <r>
    <x v="2414"/>
    <x v="113"/>
    <x v="278"/>
    <x v="11554"/>
    <n v="65500"/>
    <m/>
    <n v="-65500"/>
    <x v="121"/>
  </r>
  <r>
    <x v="2414"/>
    <x v="52"/>
    <x v="904"/>
    <x v="11555"/>
    <n v="100000"/>
    <m/>
    <n v="-100000"/>
    <x v="121"/>
  </r>
  <r>
    <x v="2414"/>
    <x v="132"/>
    <x v="904"/>
    <x v="11555"/>
    <n v="100000"/>
    <m/>
    <n v="-100000"/>
    <x v="121"/>
  </r>
  <r>
    <x v="2414"/>
    <x v="132"/>
    <x v="278"/>
    <x v="11556"/>
    <n v="161000"/>
    <m/>
    <n v="-161000"/>
    <x v="121"/>
  </r>
  <r>
    <x v="2414"/>
    <x v="136"/>
    <x v="757"/>
    <x v="11557"/>
    <n v="200000"/>
    <m/>
    <n v="-200000"/>
    <x v="121"/>
  </r>
  <r>
    <x v="2414"/>
    <x v="132"/>
    <x v="278"/>
    <x v="11558"/>
    <n v="200000"/>
    <m/>
    <n v="-200000"/>
    <x v="121"/>
  </r>
  <r>
    <x v="2414"/>
    <x v="132"/>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3"/>
    <x v="644"/>
    <x v="11563"/>
    <n v="200000"/>
    <m/>
    <n v="-200000"/>
    <x v="121"/>
  </r>
  <r>
    <x v="2415"/>
    <x v="135"/>
    <x v="644"/>
    <x v="11563"/>
    <n v="200000"/>
    <m/>
    <n v="-200000"/>
    <x v="121"/>
  </r>
  <r>
    <x v="2415"/>
    <x v="73"/>
    <x v="644"/>
    <x v="11563"/>
    <n v="100000"/>
    <m/>
    <n v="-100000"/>
    <x v="121"/>
  </r>
  <r>
    <x v="2415"/>
    <x v="132"/>
    <x v="278"/>
    <x v="11564"/>
    <n v="200000"/>
    <m/>
    <n v="-200000"/>
    <x v="121"/>
  </r>
  <r>
    <x v="2415"/>
    <x v="135"/>
    <x v="644"/>
    <x v="11565"/>
    <n v="500000"/>
    <m/>
    <n v="-500000"/>
    <x v="121"/>
  </r>
  <r>
    <x v="2415"/>
    <x v="118"/>
    <x v="278"/>
    <x v="11566"/>
    <n v="18000"/>
    <m/>
    <n v="-18000"/>
    <x v="121"/>
  </r>
  <r>
    <x v="2416"/>
    <x v="132"/>
    <x v="278"/>
    <x v="11567"/>
    <n v="16500"/>
    <m/>
    <n v="-16500"/>
    <x v="121"/>
  </r>
  <r>
    <x v="2416"/>
    <x v="134"/>
    <x v="278"/>
    <x v="11568"/>
    <n v="3000"/>
    <m/>
    <n v="-3000"/>
    <x v="121"/>
  </r>
  <r>
    <x v="2416"/>
    <x v="118"/>
    <x v="43"/>
    <x v="11569"/>
    <n v="100000"/>
    <m/>
    <n v="-100000"/>
    <x v="121"/>
  </r>
  <r>
    <x v="2416"/>
    <x v="113"/>
    <x v="43"/>
    <x v="11569"/>
    <n v="98000"/>
    <m/>
    <n v="-98000"/>
    <x v="121"/>
  </r>
  <r>
    <x v="2416"/>
    <x v="137"/>
    <x v="2"/>
    <x v="11570"/>
    <n v="42000"/>
    <m/>
    <n v="-42000"/>
    <x v="121"/>
  </r>
  <r>
    <x v="2416"/>
    <x v="132"/>
    <x v="278"/>
    <x v="11571"/>
    <n v="100000"/>
    <m/>
    <n v="-100000"/>
    <x v="121"/>
  </r>
  <r>
    <x v="2416"/>
    <x v="5"/>
    <x v="278"/>
    <x v="3649"/>
    <n v="71195"/>
    <m/>
    <n v="-71195"/>
    <x v="121"/>
  </r>
  <r>
    <x v="2416"/>
    <x v="140"/>
    <x v="278"/>
    <x v="5909"/>
    <n v="2100"/>
    <m/>
    <n v="-2100"/>
    <x v="121"/>
  </r>
  <r>
    <x v="2416"/>
    <x v="140"/>
    <x v="278"/>
    <x v="5909"/>
    <n v="23000"/>
    <m/>
    <n v="-23000"/>
    <x v="121"/>
  </r>
  <r>
    <x v="2416"/>
    <x v="118"/>
    <x v="853"/>
    <x v="11572"/>
    <n v="58000"/>
    <m/>
    <n v="-58000"/>
    <x v="121"/>
  </r>
  <r>
    <x v="2416"/>
    <x v="120"/>
    <x v="853"/>
    <x v="11572"/>
    <n v="17000"/>
    <m/>
    <n v="-17000"/>
    <x v="121"/>
  </r>
  <r>
    <x v="2416"/>
    <x v="119"/>
    <x v="853"/>
    <x v="11572"/>
    <n v="17000"/>
    <m/>
    <n v="-17000"/>
    <x v="121"/>
  </r>
  <r>
    <x v="2416"/>
    <x v="121"/>
    <x v="853"/>
    <x v="11572"/>
    <n v="16000"/>
    <m/>
    <n v="-16000"/>
    <x v="121"/>
  </r>
  <r>
    <x v="2417"/>
    <x v="1"/>
    <x v="474"/>
    <x v="11573"/>
    <n v="7500"/>
    <m/>
    <n v="-7500"/>
    <x v="121"/>
  </r>
  <r>
    <x v="2417"/>
    <x v="1"/>
    <x v="2"/>
    <x v="11574"/>
    <n v="2500"/>
    <m/>
    <n v="-2500"/>
    <x v="121"/>
  </r>
  <r>
    <x v="2417"/>
    <x v="134"/>
    <x v="923"/>
    <x v="11575"/>
    <n v="17000"/>
    <m/>
    <n v="-17000"/>
    <x v="121"/>
  </r>
  <r>
    <x v="2417"/>
    <x v="117"/>
    <x v="878"/>
    <x v="6422"/>
    <n v="20000"/>
    <m/>
    <n v="-20000"/>
    <x v="121"/>
  </r>
  <r>
    <x v="2417"/>
    <x v="114"/>
    <x v="907"/>
    <x v="11576"/>
    <n v="35000"/>
    <m/>
    <n v="-35000"/>
    <x v="121"/>
  </r>
  <r>
    <x v="2417"/>
    <x v="117"/>
    <x v="474"/>
    <x v="11577"/>
    <n v="950"/>
    <m/>
    <n v="-950"/>
    <x v="121"/>
  </r>
  <r>
    <x v="2417"/>
    <x v="135"/>
    <x v="474"/>
    <x v="233"/>
    <n v="1200"/>
    <m/>
    <n v="-1200"/>
    <x v="121"/>
  </r>
  <r>
    <x v="2417"/>
    <x v="135"/>
    <x v="278"/>
    <x v="11578"/>
    <n v="38500"/>
    <m/>
    <n v="-38500"/>
    <x v="121"/>
  </r>
  <r>
    <x v="2417"/>
    <x v="132"/>
    <x v="278"/>
    <x v="11579"/>
    <n v="40965"/>
    <m/>
    <n v="-40965"/>
    <x v="121"/>
  </r>
  <r>
    <x v="2417"/>
    <x v="113"/>
    <x v="924"/>
    <x v="11580"/>
    <n v="50000"/>
    <m/>
    <n v="-50000"/>
    <x v="121"/>
  </r>
  <r>
    <x v="2418"/>
    <x v="136"/>
    <x v="2"/>
    <x v="8173"/>
    <n v="1330"/>
    <m/>
    <n v="-1330"/>
    <x v="121"/>
  </r>
  <r>
    <x v="2418"/>
    <x v="4"/>
    <x v="2"/>
    <x v="8114"/>
    <n v="4000"/>
    <m/>
    <n v="-4000"/>
    <x v="121"/>
  </r>
  <r>
    <x v="2418"/>
    <x v="135"/>
    <x v="278"/>
    <x v="11581"/>
    <n v="2000"/>
    <m/>
    <n v="-2000"/>
    <x v="121"/>
  </r>
  <r>
    <x v="2418"/>
    <x v="4"/>
    <x v="285"/>
    <x v="10513"/>
    <n v="2000"/>
    <m/>
    <n v="-2000"/>
    <x v="121"/>
  </r>
  <r>
    <x v="2418"/>
    <x v="131"/>
    <x v="805"/>
    <x v="11582"/>
    <n v="85000"/>
    <m/>
    <n v="-85000"/>
    <x v="121"/>
  </r>
  <r>
    <x v="2419"/>
    <x v="133"/>
    <x v="278"/>
    <x v="11583"/>
    <n v="2170"/>
    <m/>
    <n v="-2170"/>
    <x v="121"/>
  </r>
  <r>
    <x v="2419"/>
    <x v="138"/>
    <x v="278"/>
    <x v="11584"/>
    <n v="4800"/>
    <m/>
    <n v="-4800"/>
    <x v="121"/>
  </r>
  <r>
    <x v="2419"/>
    <x v="4"/>
    <x v="2"/>
    <x v="8114"/>
    <n v="1000"/>
    <m/>
    <n v="-1000"/>
    <x v="121"/>
  </r>
  <r>
    <x v="2419"/>
    <x v="117"/>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17"/>
    <x v="278"/>
    <x v="11589"/>
    <n v="23734"/>
    <m/>
    <n v="-23734"/>
    <x v="121"/>
  </r>
  <r>
    <x v="2419"/>
    <x v="141"/>
    <x v="925"/>
    <x v="11590"/>
    <n v="30000"/>
    <m/>
    <n v="-30000"/>
    <x v="121"/>
  </r>
  <r>
    <x v="2420"/>
    <x v="130"/>
    <x v="474"/>
    <x v="11591"/>
    <n v="5000"/>
    <m/>
    <n v="-5000"/>
    <x v="121"/>
  </r>
  <r>
    <x v="2420"/>
    <x v="126"/>
    <x v="926"/>
    <x v="898"/>
    <n v="31000"/>
    <m/>
    <n v="-31000"/>
    <x v="121"/>
  </r>
  <r>
    <x v="2420"/>
    <x v="112"/>
    <x v="278"/>
    <x v="11592"/>
    <n v="23000"/>
    <m/>
    <n v="-23000"/>
    <x v="121"/>
  </r>
  <r>
    <x v="2420"/>
    <x v="73"/>
    <x v="43"/>
    <x v="11593"/>
    <n v="5000"/>
    <m/>
    <n v="-5000"/>
    <x v="121"/>
  </r>
  <r>
    <x v="2420"/>
    <x v="4"/>
    <x v="285"/>
    <x v="10513"/>
    <n v="2000"/>
    <m/>
    <n v="-2000"/>
    <x v="121"/>
  </r>
  <r>
    <x v="2420"/>
    <x v="117"/>
    <x v="435"/>
    <x v="11594"/>
    <n v="140000"/>
    <m/>
    <n v="-140000"/>
    <x v="121"/>
  </r>
  <r>
    <x v="2420"/>
    <x v="114"/>
    <x v="805"/>
    <x v="11582"/>
    <n v="60000"/>
    <m/>
    <n v="-60000"/>
    <x v="121"/>
  </r>
  <r>
    <x v="2420"/>
    <x v="136"/>
    <x v="757"/>
    <x v="11557"/>
    <n v="100000"/>
    <m/>
    <n v="-100000"/>
    <x v="121"/>
  </r>
  <r>
    <x v="2420"/>
    <x v="133"/>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5"/>
    <x v="145"/>
    <x v="11598"/>
    <n v="60000"/>
    <m/>
    <n v="-60000"/>
    <x v="121"/>
  </r>
  <r>
    <x v="2421"/>
    <x v="133"/>
    <x v="145"/>
    <x v="11598"/>
    <n v="150000"/>
    <m/>
    <n v="-150000"/>
    <x v="121"/>
  </r>
  <r>
    <x v="2421"/>
    <x v="130"/>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5"/>
    <x v="638"/>
    <x v="11599"/>
    <n v="60000"/>
    <m/>
    <n v="-60000"/>
    <x v="121"/>
  </r>
  <r>
    <x v="2421"/>
    <x v="117"/>
    <x v="638"/>
    <x v="11599"/>
    <n v="190000"/>
    <m/>
    <n v="-190000"/>
    <x v="121"/>
  </r>
  <r>
    <x v="2421"/>
    <x v="73"/>
    <x v="661"/>
    <x v="11600"/>
    <n v="32600"/>
    <m/>
    <n v="-32600"/>
    <x v="121"/>
  </r>
  <r>
    <x v="2421"/>
    <x v="112"/>
    <x v="813"/>
    <x v="11601"/>
    <n v="100000"/>
    <m/>
    <n v="-100000"/>
    <x v="121"/>
  </r>
  <r>
    <x v="2421"/>
    <x v="115"/>
    <x v="813"/>
    <x v="11601"/>
    <n v="225000"/>
    <m/>
    <n v="-225000"/>
    <x v="121"/>
  </r>
  <r>
    <x v="2421"/>
    <x v="117"/>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17"/>
    <x v="474"/>
    <x v="10826"/>
    <n v="3500"/>
    <m/>
    <n v="-3500"/>
    <x v="121"/>
  </r>
  <r>
    <x v="2422"/>
    <x v="142"/>
    <x v="278"/>
    <x v="11604"/>
    <n v="4660"/>
    <m/>
    <n v="-4660"/>
    <x v="121"/>
  </r>
  <r>
    <x v="2422"/>
    <x v="135"/>
    <x v="278"/>
    <x v="11605"/>
    <n v="2350"/>
    <m/>
    <n v="-2350"/>
    <x v="121"/>
  </r>
  <r>
    <x v="2422"/>
    <x v="117"/>
    <x v="278"/>
    <x v="11606"/>
    <n v="1370"/>
    <m/>
    <n v="-1370"/>
    <x v="121"/>
  </r>
  <r>
    <x v="2422"/>
    <x v="132"/>
    <x v="2"/>
    <x v="11607"/>
    <n v="10000"/>
    <m/>
    <n v="-10000"/>
    <x v="121"/>
  </r>
  <r>
    <x v="2422"/>
    <x v="135"/>
    <x v="474"/>
    <x v="233"/>
    <n v="1000"/>
    <m/>
    <n v="-1000"/>
    <x v="121"/>
  </r>
  <r>
    <x v="2422"/>
    <x v="52"/>
    <x v="474"/>
    <x v="11608"/>
    <n v="5000"/>
    <m/>
    <n v="-5000"/>
    <x v="121"/>
  </r>
  <r>
    <x v="2422"/>
    <x v="4"/>
    <x v="330"/>
    <x v="11609"/>
    <n v="3500"/>
    <m/>
    <n v="-3500"/>
    <x v="121"/>
  </r>
  <r>
    <x v="2422"/>
    <x v="135"/>
    <x v="927"/>
    <x v="11610"/>
    <n v="250000"/>
    <m/>
    <n v="-250000"/>
    <x v="121"/>
  </r>
  <r>
    <x v="2422"/>
    <x v="135"/>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2"/>
    <x v="2"/>
    <x v="5193"/>
    <n v="1000"/>
    <m/>
    <n v="-1000"/>
    <x v="121"/>
  </r>
  <r>
    <x v="2423"/>
    <x v="135"/>
    <x v="474"/>
    <x v="233"/>
    <n v="1800"/>
    <m/>
    <n v="-1800"/>
    <x v="121"/>
  </r>
  <r>
    <x v="2423"/>
    <x v="52"/>
    <x v="474"/>
    <x v="233"/>
    <n v="1800"/>
    <m/>
    <n v="-1800"/>
    <x v="121"/>
  </r>
  <r>
    <x v="2423"/>
    <x v="138"/>
    <x v="278"/>
    <x v="7927"/>
    <n v="13000"/>
    <m/>
    <n v="-13000"/>
    <x v="121"/>
  </r>
  <r>
    <x v="2423"/>
    <x v="132"/>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30"/>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8"/>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6"/>
    <x v="278"/>
    <x v="11631"/>
    <n v="18400"/>
    <m/>
    <n v="-18400"/>
    <x v="121"/>
  </r>
  <r>
    <x v="2425"/>
    <x v="5"/>
    <x v="856"/>
    <x v="11632"/>
    <n v="3000"/>
    <m/>
    <n v="-3000"/>
    <x v="121"/>
  </r>
  <r>
    <x v="2425"/>
    <x v="97"/>
    <x v="863"/>
    <x v="898"/>
    <n v="50000"/>
    <m/>
    <n v="-50000"/>
    <x v="121"/>
  </r>
  <r>
    <x v="2425"/>
    <x v="133"/>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2"/>
    <x v="904"/>
    <x v="11637"/>
    <n v="100000"/>
    <m/>
    <n v="-100000"/>
    <x v="121"/>
  </r>
  <r>
    <x v="2426"/>
    <x v="1"/>
    <x v="919"/>
    <x v="4404"/>
    <n v="1000"/>
    <m/>
    <n v="-1000"/>
    <x v="121"/>
  </r>
  <r>
    <x v="2427"/>
    <x v="135"/>
    <x v="285"/>
    <x v="11048"/>
    <n v="2000"/>
    <m/>
    <n v="-2000"/>
    <x v="121"/>
  </r>
  <r>
    <x v="2427"/>
    <x v="4"/>
    <x v="2"/>
    <x v="8114"/>
    <n v="5000"/>
    <m/>
    <n v="-5000"/>
    <x v="121"/>
  </r>
  <r>
    <x v="2427"/>
    <x v="1"/>
    <x v="315"/>
    <x v="898"/>
    <n v="15000"/>
    <m/>
    <n v="-15000"/>
    <x v="121"/>
  </r>
  <r>
    <x v="2427"/>
    <x v="135"/>
    <x v="474"/>
    <x v="233"/>
    <n v="2000"/>
    <m/>
    <n v="-2000"/>
    <x v="121"/>
  </r>
  <r>
    <x v="2427"/>
    <x v="133"/>
    <x v="474"/>
    <x v="233"/>
    <n v="1200"/>
    <m/>
    <n v="-1200"/>
    <x v="121"/>
  </r>
  <r>
    <x v="2427"/>
    <x v="130"/>
    <x v="474"/>
    <x v="233"/>
    <n v="1500"/>
    <m/>
    <n v="-1500"/>
    <x v="121"/>
  </r>
  <r>
    <x v="2427"/>
    <x v="114"/>
    <x v="278"/>
    <x v="11638"/>
    <n v="26500"/>
    <m/>
    <n v="-26500"/>
    <x v="121"/>
  </r>
  <r>
    <x v="2427"/>
    <x v="114"/>
    <x v="907"/>
    <x v="11639"/>
    <n v="5000"/>
    <m/>
    <n v="-5000"/>
    <x v="121"/>
  </r>
  <r>
    <x v="2427"/>
    <x v="132"/>
    <x v="278"/>
    <x v="11640"/>
    <n v="615000"/>
    <m/>
    <n v="-615000"/>
    <x v="121"/>
  </r>
  <r>
    <x v="2427"/>
    <x v="117"/>
    <x v="548"/>
    <x v="11641"/>
    <n v="400000"/>
    <m/>
    <n v="-400000"/>
    <x v="121"/>
  </r>
  <r>
    <x v="2427"/>
    <x v="130"/>
    <x v="548"/>
    <x v="11641"/>
    <n v="400000"/>
    <m/>
    <n v="-400000"/>
    <x v="121"/>
  </r>
  <r>
    <x v="2428"/>
    <x v="7"/>
    <x v="27"/>
    <x v="5894"/>
    <n v="40311"/>
    <m/>
    <n v="-40311"/>
    <x v="121"/>
  </r>
  <r>
    <x v="2428"/>
    <x v="4"/>
    <x v="27"/>
    <x v="5894"/>
    <n v="54688"/>
    <m/>
    <n v="-54688"/>
    <x v="121"/>
  </r>
  <r>
    <x v="2428"/>
    <x v="103"/>
    <x v="278"/>
    <x v="11642"/>
    <n v="550"/>
    <m/>
    <n v="-550"/>
    <x v="121"/>
  </r>
  <r>
    <x v="2428"/>
    <x v="133"/>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2"/>
    <x v="278"/>
    <x v="11646"/>
    <n v="100000"/>
    <m/>
    <n v="-100000"/>
    <x v="121"/>
  </r>
  <r>
    <x v="2428"/>
    <x v="118"/>
    <x v="278"/>
    <x v="11647"/>
    <n v="54000"/>
    <m/>
    <n v="-54000"/>
    <x v="121"/>
  </r>
  <r>
    <x v="2428"/>
    <x v="137"/>
    <x v="278"/>
    <x v="11648"/>
    <n v="31000"/>
    <m/>
    <n v="-31000"/>
    <x v="121"/>
  </r>
  <r>
    <x v="2428"/>
    <x v="132"/>
    <x v="278"/>
    <x v="11649"/>
    <n v="328852"/>
    <m/>
    <n v="-328852"/>
    <x v="121"/>
  </r>
  <r>
    <x v="2428"/>
    <x v="132"/>
    <x v="278"/>
    <x v="11650"/>
    <n v="27480"/>
    <m/>
    <n v="-27480"/>
    <x v="121"/>
  </r>
  <r>
    <x v="2428"/>
    <x v="137"/>
    <x v="612"/>
    <x v="11651"/>
    <n v="59296"/>
    <m/>
    <n v="-59296"/>
    <x v="121"/>
  </r>
  <r>
    <x v="2429"/>
    <x v="4"/>
    <x v="2"/>
    <x v="8114"/>
    <n v="4000"/>
    <m/>
    <n v="-4000"/>
    <x v="121"/>
  </r>
  <r>
    <x v="2429"/>
    <x v="117"/>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2"/>
    <x v="278"/>
    <x v="11657"/>
    <n v="137500"/>
    <m/>
    <n v="-137500"/>
    <x v="121"/>
  </r>
  <r>
    <x v="2429"/>
    <x v="138"/>
    <x v="278"/>
    <x v="9782"/>
    <n v="32850"/>
    <m/>
    <n v="-32850"/>
    <x v="121"/>
  </r>
  <r>
    <x v="2429"/>
    <x v="138"/>
    <x v="278"/>
    <x v="9782"/>
    <n v="11030"/>
    <m/>
    <n v="-11030"/>
    <x v="121"/>
  </r>
  <r>
    <x v="2429"/>
    <x v="136"/>
    <x v="278"/>
    <x v="10896"/>
    <n v="25400"/>
    <m/>
    <n v="-25400"/>
    <x v="121"/>
  </r>
  <r>
    <x v="2429"/>
    <x v="136"/>
    <x v="278"/>
    <x v="10896"/>
    <n v="55250"/>
    <m/>
    <n v="-55250"/>
    <x v="121"/>
  </r>
  <r>
    <x v="2429"/>
    <x v="90"/>
    <x v="43"/>
    <x v="11658"/>
    <n v="50000"/>
    <m/>
    <n v="-50000"/>
    <x v="121"/>
  </r>
  <r>
    <x v="2430"/>
    <x v="115"/>
    <x v="285"/>
    <x v="11048"/>
    <n v="2000"/>
    <m/>
    <n v="-2000"/>
    <x v="121"/>
  </r>
  <r>
    <x v="2430"/>
    <x v="133"/>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2"/>
    <x v="527"/>
    <x v="11663"/>
    <n v="600000"/>
    <m/>
    <n v="-600000"/>
    <x v="121"/>
  </r>
  <r>
    <x v="2430"/>
    <x v="132"/>
    <x v="527"/>
    <x v="11663"/>
    <n v="400000"/>
    <m/>
    <n v="-400000"/>
    <x v="121"/>
  </r>
  <r>
    <x v="2406"/>
    <x v="135"/>
    <x v="908"/>
    <x v="11664"/>
    <n v="123270"/>
    <m/>
    <n v="-123270"/>
    <x v="121"/>
  </r>
  <r>
    <x v="2406"/>
    <x v="133"/>
    <x v="856"/>
    <x v="11665"/>
    <n v="200000"/>
    <m/>
    <n v="-200000"/>
    <x v="121"/>
  </r>
  <r>
    <x v="2408"/>
    <x v="115"/>
    <x v="742"/>
    <x v="11666"/>
    <n v="70000"/>
    <m/>
    <n v="-70000"/>
    <x v="121"/>
  </r>
  <r>
    <x v="2408"/>
    <x v="112"/>
    <x v="742"/>
    <x v="11666"/>
    <n v="90000"/>
    <m/>
    <n v="-90000"/>
    <x v="121"/>
  </r>
  <r>
    <x v="2409"/>
    <x v="130"/>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30"/>
    <x v="605"/>
    <x v="11674"/>
    <n v="864358"/>
    <m/>
    <n v="-864358"/>
    <x v="121"/>
  </r>
  <r>
    <x v="2413"/>
    <x v="139"/>
    <x v="930"/>
    <x v="11675"/>
    <n v="800000"/>
    <m/>
    <n v="-800000"/>
    <x v="121"/>
  </r>
  <r>
    <x v="2419"/>
    <x v="73"/>
    <x v="110"/>
    <x v="11676"/>
    <n v="150000"/>
    <m/>
    <n v="-150000"/>
    <x v="121"/>
  </r>
  <r>
    <x v="2419"/>
    <x v="135"/>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3"/>
    <x v="248"/>
    <x v="11679"/>
    <n v="96058"/>
    <m/>
    <n v="-96058"/>
    <x v="121"/>
  </r>
  <r>
    <x v="2422"/>
    <x v="103"/>
    <x v="248"/>
    <x v="11679"/>
    <n v="4902"/>
    <m/>
    <n v="-4902"/>
    <x v="121"/>
  </r>
  <r>
    <x v="2422"/>
    <x v="135"/>
    <x v="248"/>
    <x v="11679"/>
    <n v="532568"/>
    <m/>
    <n v="-532568"/>
    <x v="121"/>
  </r>
  <r>
    <x v="2422"/>
    <x v="133"/>
    <x v="248"/>
    <x v="11679"/>
    <n v="42789"/>
    <m/>
    <n v="-42789"/>
    <x v="121"/>
  </r>
  <r>
    <x v="2422"/>
    <x v="130"/>
    <x v="248"/>
    <x v="11679"/>
    <n v="109721"/>
    <m/>
    <n v="-109721"/>
    <x v="121"/>
  </r>
  <r>
    <x v="2422"/>
    <x v="131"/>
    <x v="248"/>
    <x v="11679"/>
    <n v="5871"/>
    <m/>
    <n v="-5871"/>
    <x v="121"/>
  </r>
  <r>
    <x v="2422"/>
    <x v="133"/>
    <x v="248"/>
    <x v="11679"/>
    <n v="115359"/>
    <m/>
    <n v="-115359"/>
    <x v="121"/>
  </r>
  <r>
    <x v="2422"/>
    <x v="37"/>
    <x v="698"/>
    <x v="11680"/>
    <n v="194672"/>
    <m/>
    <n v="-194672"/>
    <x v="121"/>
  </r>
  <r>
    <x v="2422"/>
    <x v="73"/>
    <x v="698"/>
    <x v="11680"/>
    <n v="327067"/>
    <m/>
    <n v="-327067"/>
    <x v="121"/>
  </r>
  <r>
    <x v="2422"/>
    <x v="108"/>
    <x v="698"/>
    <x v="11680"/>
    <n v="274418"/>
    <m/>
    <n v="-274418"/>
    <x v="121"/>
  </r>
  <r>
    <x v="2422"/>
    <x v="118"/>
    <x v="698"/>
    <x v="11680"/>
    <n v="519055"/>
    <m/>
    <n v="-519055"/>
    <x v="121"/>
  </r>
  <r>
    <x v="2422"/>
    <x v="133"/>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5"/>
    <x v="97"/>
    <x v="11667"/>
    <m/>
    <n v="2175753"/>
    <n v="2175753"/>
    <x v="121"/>
  </r>
  <r>
    <x v="2409"/>
    <x v="135"/>
    <x v="97"/>
    <x v="11684"/>
    <m/>
    <n v="2002145"/>
    <n v="2002145"/>
    <x v="121"/>
  </r>
  <r>
    <x v="2409"/>
    <x v="135"/>
    <x v="97"/>
    <x v="11685"/>
    <n v="30000"/>
    <m/>
    <n v="-30000"/>
    <x v="121"/>
  </r>
  <r>
    <x v="2411"/>
    <x v="23"/>
    <x v="97"/>
    <x v="11686"/>
    <m/>
    <n v="401676"/>
    <n v="401676"/>
    <x v="121"/>
  </r>
  <r>
    <x v="2413"/>
    <x v="119"/>
    <x v="97"/>
    <x v="11687"/>
    <m/>
    <n v="499999"/>
    <n v="499999"/>
    <x v="121"/>
  </r>
  <r>
    <x v="2413"/>
    <x v="121"/>
    <x v="97"/>
    <x v="11688"/>
    <m/>
    <n v="1500001"/>
    <n v="1500001"/>
    <x v="121"/>
  </r>
  <r>
    <x v="2413"/>
    <x v="118"/>
    <x v="97"/>
    <x v="11689"/>
    <m/>
    <n v="1900010"/>
    <n v="1900010"/>
    <x v="121"/>
  </r>
  <r>
    <x v="2413"/>
    <x v="118"/>
    <x v="97"/>
    <x v="11690"/>
    <n v="34000"/>
    <m/>
    <n v="-34000"/>
    <x v="121"/>
  </r>
  <r>
    <x v="2413"/>
    <x v="135"/>
    <x v="97"/>
    <x v="11674"/>
    <m/>
    <n v="864358"/>
    <n v="864358"/>
    <x v="121"/>
  </r>
  <r>
    <x v="2414"/>
    <x v="129"/>
    <x v="97"/>
    <x v="11675"/>
    <m/>
    <n v="800000"/>
    <n v="800000"/>
    <x v="121"/>
  </r>
  <r>
    <x v="2415"/>
    <x v="23"/>
    <x v="97"/>
    <x v="11691"/>
    <m/>
    <n v="50000"/>
    <n v="50000"/>
    <x v="121"/>
  </r>
  <r>
    <x v="2416"/>
    <x v="60"/>
    <x v="97"/>
    <x v="11692"/>
    <m/>
    <n v="780810"/>
    <n v="780810"/>
    <x v="121"/>
  </r>
  <r>
    <x v="2416"/>
    <x v="60"/>
    <x v="97"/>
    <x v="11692"/>
    <m/>
    <n v="736000"/>
    <n v="736000"/>
    <x v="121"/>
  </r>
  <r>
    <x v="2416"/>
    <x v="128"/>
    <x v="97"/>
    <x v="11693"/>
    <m/>
    <n v="281462"/>
    <n v="281462"/>
    <x v="121"/>
  </r>
  <r>
    <x v="2418"/>
    <x v="119"/>
    <x v="97"/>
    <x v="11694"/>
    <m/>
    <n v="350000"/>
    <n v="350000"/>
    <x v="121"/>
  </r>
  <r>
    <x v="2418"/>
    <x v="117"/>
    <x v="97"/>
    <x v="11695"/>
    <m/>
    <n v="8508670"/>
    <n v="8508670"/>
    <x v="121"/>
  </r>
  <r>
    <x v="2418"/>
    <x v="117"/>
    <x v="97"/>
    <x v="9184"/>
    <n v="77086"/>
    <m/>
    <n v="-77086"/>
    <x v="121"/>
  </r>
  <r>
    <x v="2418"/>
    <x v="5"/>
    <x v="97"/>
    <x v="11696"/>
    <m/>
    <n v="50000"/>
    <n v="50000"/>
    <x v="121"/>
  </r>
  <r>
    <x v="2420"/>
    <x v="1"/>
    <x v="97"/>
    <x v="11697"/>
    <m/>
    <n v="280434"/>
    <n v="280434"/>
    <x v="121"/>
  </r>
  <r>
    <x v="2422"/>
    <x v="121"/>
    <x v="97"/>
    <x v="11698"/>
    <m/>
    <n v="1300000"/>
    <n v="1300000"/>
    <x v="121"/>
  </r>
  <r>
    <x v="2422"/>
    <x v="118"/>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30"/>
    <x v="278"/>
    <x v="6038"/>
    <n v="39290"/>
    <m/>
    <n v="-39290"/>
    <x v="111"/>
  </r>
  <r>
    <x v="2432"/>
    <x v="135"/>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5"/>
    <x v="474"/>
    <x v="233"/>
    <n v="3000"/>
    <m/>
    <n v="-3000"/>
    <x v="111"/>
  </r>
  <r>
    <x v="2432"/>
    <x v="137"/>
    <x v="925"/>
    <x v="11648"/>
    <n v="58220"/>
    <m/>
    <n v="-58220"/>
    <x v="111"/>
  </r>
  <r>
    <x v="2432"/>
    <x v="138"/>
    <x v="58"/>
    <x v="11703"/>
    <n v="18133"/>
    <m/>
    <n v="-18133"/>
    <x v="111"/>
  </r>
  <r>
    <x v="2432"/>
    <x v="117"/>
    <x v="58"/>
    <x v="11703"/>
    <n v="18133"/>
    <m/>
    <n v="-18133"/>
    <x v="111"/>
  </r>
  <r>
    <x v="2432"/>
    <x v="73"/>
    <x v="58"/>
    <x v="11703"/>
    <n v="18134"/>
    <m/>
    <n v="-18134"/>
    <x v="111"/>
  </r>
  <r>
    <x v="2432"/>
    <x v="141"/>
    <x v="931"/>
    <x v="11704"/>
    <n v="180486"/>
    <m/>
    <n v="-180486"/>
    <x v="111"/>
  </r>
  <r>
    <x v="2432"/>
    <x v="117"/>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30"/>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2"/>
    <x v="278"/>
    <x v="11715"/>
    <n v="118525"/>
    <m/>
    <n v="-118525"/>
    <x v="111"/>
  </r>
  <r>
    <x v="2434"/>
    <x v="4"/>
    <x v="2"/>
    <x v="8114"/>
    <n v="3000"/>
    <m/>
    <n v="-3000"/>
    <x v="111"/>
  </r>
  <r>
    <x v="2434"/>
    <x v="90"/>
    <x v="43"/>
    <x v="11716"/>
    <n v="65000"/>
    <m/>
    <n v="-65000"/>
    <x v="111"/>
  </r>
  <r>
    <x v="2434"/>
    <x v="132"/>
    <x v="904"/>
    <x v="11717"/>
    <n v="100000"/>
    <m/>
    <n v="-100000"/>
    <x v="111"/>
  </r>
  <r>
    <x v="2434"/>
    <x v="136"/>
    <x v="864"/>
    <x v="11718"/>
    <n v="100000"/>
    <m/>
    <n v="-100000"/>
    <x v="111"/>
  </r>
  <r>
    <x v="2434"/>
    <x v="138"/>
    <x v="43"/>
    <x v="11719"/>
    <n v="90000"/>
    <m/>
    <n v="-90000"/>
    <x v="111"/>
  </r>
  <r>
    <x v="2434"/>
    <x v="97"/>
    <x v="43"/>
    <x v="9857"/>
    <n v="50000"/>
    <m/>
    <n v="-50000"/>
    <x v="111"/>
  </r>
  <r>
    <x v="2434"/>
    <x v="3"/>
    <x v="43"/>
    <x v="6876"/>
    <n v="5000"/>
    <m/>
    <n v="-5000"/>
    <x v="111"/>
  </r>
  <r>
    <x v="2434"/>
    <x v="117"/>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3"/>
    <x v="278"/>
    <x v="9642"/>
    <n v="2900"/>
    <m/>
    <n v="-2900"/>
    <x v="111"/>
  </r>
  <r>
    <x v="2435"/>
    <x v="117"/>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30"/>
    <x v="43"/>
    <x v="7781"/>
    <n v="48270"/>
    <m/>
    <n v="-48270"/>
    <x v="111"/>
  </r>
  <r>
    <x v="2435"/>
    <x v="114"/>
    <x v="907"/>
    <x v="11726"/>
    <n v="8000"/>
    <m/>
    <n v="-8000"/>
    <x v="111"/>
  </r>
  <r>
    <x v="2435"/>
    <x v="114"/>
    <x v="286"/>
    <x v="898"/>
    <n v="22500"/>
    <m/>
    <n v="-22500"/>
    <x v="111"/>
  </r>
  <r>
    <x v="2435"/>
    <x v="133"/>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5"/>
    <x v="742"/>
    <x v="11730"/>
    <n v="20000"/>
    <m/>
    <n v="-20000"/>
    <x v="111"/>
  </r>
  <r>
    <x v="2436"/>
    <x v="115"/>
    <x v="43"/>
    <x v="10167"/>
    <n v="53000"/>
    <m/>
    <n v="-53000"/>
    <x v="111"/>
  </r>
  <r>
    <x v="2436"/>
    <x v="4"/>
    <x v="434"/>
    <x v="7518"/>
    <n v="2760"/>
    <m/>
    <n v="-2760"/>
    <x v="111"/>
  </r>
  <r>
    <x v="2436"/>
    <x v="136"/>
    <x v="43"/>
    <x v="11731"/>
    <n v="368000"/>
    <m/>
    <n v="-368000"/>
    <x v="111"/>
  </r>
  <r>
    <x v="2436"/>
    <x v="115"/>
    <x v="43"/>
    <x v="8010"/>
    <n v="107350"/>
    <m/>
    <n v="-107350"/>
    <x v="111"/>
  </r>
  <r>
    <x v="2436"/>
    <x v="73"/>
    <x v="43"/>
    <x v="11732"/>
    <n v="59600"/>
    <m/>
    <n v="-59600"/>
    <x v="111"/>
  </r>
  <r>
    <x v="2436"/>
    <x v="114"/>
    <x v="474"/>
    <x v="11733"/>
    <n v="1400"/>
    <m/>
    <n v="-1400"/>
    <x v="111"/>
  </r>
  <r>
    <x v="2436"/>
    <x v="135"/>
    <x v="474"/>
    <x v="11733"/>
    <n v="1200"/>
    <m/>
    <n v="-1200"/>
    <x v="111"/>
  </r>
  <r>
    <x v="2436"/>
    <x v="73"/>
    <x v="474"/>
    <x v="11733"/>
    <n v="1500"/>
    <m/>
    <n v="-1500"/>
    <x v="111"/>
  </r>
  <r>
    <x v="2436"/>
    <x v="133"/>
    <x v="474"/>
    <x v="11733"/>
    <n v="800"/>
    <m/>
    <n v="-800"/>
    <x v="111"/>
  </r>
  <r>
    <x v="2436"/>
    <x v="133"/>
    <x v="278"/>
    <x v="11734"/>
    <n v="8700"/>
    <m/>
    <n v="-8700"/>
    <x v="111"/>
  </r>
  <r>
    <x v="2436"/>
    <x v="117"/>
    <x v="277"/>
    <x v="11735"/>
    <n v="10000"/>
    <m/>
    <n v="-10000"/>
    <x v="111"/>
  </r>
  <r>
    <x v="2436"/>
    <x v="115"/>
    <x v="277"/>
    <x v="11735"/>
    <n v="10000"/>
    <m/>
    <n v="-10000"/>
    <x v="111"/>
  </r>
  <r>
    <x v="2436"/>
    <x v="112"/>
    <x v="277"/>
    <x v="11735"/>
    <n v="10000"/>
    <m/>
    <n v="-10000"/>
    <x v="111"/>
  </r>
  <r>
    <x v="2436"/>
    <x v="1"/>
    <x v="43"/>
    <x v="6873"/>
    <n v="221360"/>
    <m/>
    <n v="-221360"/>
    <x v="111"/>
  </r>
  <r>
    <x v="2436"/>
    <x v="136"/>
    <x v="43"/>
    <x v="5437"/>
    <n v="59110"/>
    <m/>
    <n v="-59110"/>
    <x v="111"/>
  </r>
  <r>
    <x v="2436"/>
    <x v="99"/>
    <x v="278"/>
    <x v="11736"/>
    <n v="17000"/>
    <m/>
    <n v="-17000"/>
    <x v="111"/>
  </r>
  <r>
    <x v="2436"/>
    <x v="115"/>
    <x v="278"/>
    <x v="11737"/>
    <n v="32500"/>
    <m/>
    <n v="-32500"/>
    <x v="111"/>
  </r>
  <r>
    <x v="2436"/>
    <x v="104"/>
    <x v="278"/>
    <x v="11738"/>
    <n v="25200"/>
    <m/>
    <n v="-25200"/>
    <x v="111"/>
  </r>
  <r>
    <x v="2436"/>
    <x v="117"/>
    <x v="278"/>
    <x v="11739"/>
    <n v="23760"/>
    <m/>
    <n v="-23760"/>
    <x v="111"/>
  </r>
  <r>
    <x v="2436"/>
    <x v="133"/>
    <x v="43"/>
    <x v="11740"/>
    <n v="45000"/>
    <m/>
    <n v="-45000"/>
    <x v="111"/>
  </r>
  <r>
    <x v="2436"/>
    <x v="114"/>
    <x v="314"/>
    <x v="898"/>
    <n v="10000"/>
    <m/>
    <n v="-10000"/>
    <x v="111"/>
  </r>
  <r>
    <x v="2436"/>
    <x v="136"/>
    <x v="278"/>
    <x v="11741"/>
    <n v="28830"/>
    <m/>
    <n v="-28830"/>
    <x v="111"/>
  </r>
  <r>
    <x v="2436"/>
    <x v="52"/>
    <x v="278"/>
    <x v="11741"/>
    <n v="8820"/>
    <m/>
    <n v="-8820"/>
    <x v="111"/>
  </r>
  <r>
    <x v="2436"/>
    <x v="1"/>
    <x v="2"/>
    <x v="11742"/>
    <n v="3000"/>
    <m/>
    <n v="-3000"/>
    <x v="111"/>
  </r>
  <r>
    <x v="2436"/>
    <x v="117"/>
    <x v="474"/>
    <x v="898"/>
    <n v="1700"/>
    <m/>
    <n v="-1700"/>
    <x v="111"/>
  </r>
  <r>
    <x v="2436"/>
    <x v="117"/>
    <x v="435"/>
    <x v="11743"/>
    <n v="1800"/>
    <m/>
    <n v="-1800"/>
    <x v="111"/>
  </r>
  <r>
    <x v="2436"/>
    <x v="115"/>
    <x v="43"/>
    <x v="11744"/>
    <n v="35800"/>
    <m/>
    <n v="-35800"/>
    <x v="111"/>
  </r>
  <r>
    <x v="2436"/>
    <x v="135"/>
    <x v="278"/>
    <x v="11745"/>
    <n v="11800"/>
    <m/>
    <n v="-11800"/>
    <x v="111"/>
  </r>
  <r>
    <x v="2436"/>
    <x v="141"/>
    <x v="474"/>
    <x v="233"/>
    <n v="600"/>
    <m/>
    <n v="-600"/>
    <x v="111"/>
  </r>
  <r>
    <x v="2436"/>
    <x v="52"/>
    <x v="43"/>
    <x v="11746"/>
    <n v="130161"/>
    <m/>
    <n v="-130161"/>
    <x v="111"/>
  </r>
  <r>
    <x v="2436"/>
    <x v="117"/>
    <x v="278"/>
    <x v="11747"/>
    <n v="31000"/>
    <m/>
    <n v="-31000"/>
    <x v="111"/>
  </r>
  <r>
    <x v="2436"/>
    <x v="123"/>
    <x v="43"/>
    <x v="11086"/>
    <n v="32870"/>
    <m/>
    <n v="-32870"/>
    <x v="111"/>
  </r>
  <r>
    <x v="2436"/>
    <x v="136"/>
    <x v="43"/>
    <x v="9129"/>
    <n v="54000"/>
    <m/>
    <n v="-54000"/>
    <x v="111"/>
  </r>
  <r>
    <x v="2436"/>
    <x v="73"/>
    <x v="43"/>
    <x v="1894"/>
    <n v="28300"/>
    <m/>
    <n v="-28300"/>
    <x v="111"/>
  </r>
  <r>
    <x v="2436"/>
    <x v="117"/>
    <x v="43"/>
    <x v="8966"/>
    <n v="63650"/>
    <m/>
    <n v="-63650"/>
    <x v="111"/>
  </r>
  <r>
    <x v="2436"/>
    <x v="117"/>
    <x v="278"/>
    <x v="11748"/>
    <n v="1500"/>
    <m/>
    <n v="-1500"/>
    <x v="111"/>
  </r>
  <r>
    <x v="2436"/>
    <x v="114"/>
    <x v="43"/>
    <x v="11749"/>
    <n v="120000"/>
    <m/>
    <n v="-120000"/>
    <x v="111"/>
  </r>
  <r>
    <x v="2436"/>
    <x v="117"/>
    <x v="435"/>
    <x v="11750"/>
    <n v="105000"/>
    <m/>
    <n v="-105000"/>
    <x v="111"/>
  </r>
  <r>
    <x v="2436"/>
    <x v="117"/>
    <x v="124"/>
    <x v="11751"/>
    <n v="500000"/>
    <m/>
    <n v="-500000"/>
    <x v="111"/>
  </r>
  <r>
    <x v="2436"/>
    <x v="73"/>
    <x v="278"/>
    <x v="11197"/>
    <n v="19890"/>
    <m/>
    <n v="-19890"/>
    <x v="111"/>
  </r>
  <r>
    <x v="2436"/>
    <x v="22"/>
    <x v="43"/>
    <x v="11752"/>
    <n v="239117"/>
    <m/>
    <n v="-239117"/>
    <x v="111"/>
  </r>
  <r>
    <x v="2436"/>
    <x v="136"/>
    <x v="278"/>
    <x v="7352"/>
    <n v="16710"/>
    <m/>
    <n v="-16710"/>
    <x v="111"/>
  </r>
  <r>
    <x v="2436"/>
    <x v="114"/>
    <x v="742"/>
    <x v="11753"/>
    <n v="75000"/>
    <m/>
    <n v="-75000"/>
    <x v="111"/>
  </r>
  <r>
    <x v="2436"/>
    <x v="138"/>
    <x v="742"/>
    <x v="11753"/>
    <n v="25000"/>
    <m/>
    <n v="-25000"/>
    <x v="111"/>
  </r>
  <r>
    <x v="2437"/>
    <x v="7"/>
    <x v="911"/>
    <x v="11754"/>
    <n v="2800"/>
    <m/>
    <n v="-2800"/>
    <x v="111"/>
  </r>
  <r>
    <x v="2437"/>
    <x v="117"/>
    <x v="285"/>
    <x v="11048"/>
    <n v="2350"/>
    <m/>
    <n v="-2350"/>
    <x v="111"/>
  </r>
  <r>
    <x v="2437"/>
    <x v="98"/>
    <x v="43"/>
    <x v="11755"/>
    <n v="50020"/>
    <m/>
    <n v="-50020"/>
    <x v="111"/>
  </r>
  <r>
    <x v="2437"/>
    <x v="114"/>
    <x v="474"/>
    <x v="233"/>
    <n v="1100"/>
    <m/>
    <n v="-1100"/>
    <x v="111"/>
  </r>
  <r>
    <x v="2437"/>
    <x v="136"/>
    <x v="932"/>
    <x v="11756"/>
    <n v="8000"/>
    <m/>
    <n v="-8000"/>
    <x v="111"/>
  </r>
  <r>
    <x v="2437"/>
    <x v="114"/>
    <x v="278"/>
    <x v="11757"/>
    <n v="39000"/>
    <m/>
    <n v="-39000"/>
    <x v="111"/>
  </r>
  <r>
    <x v="2437"/>
    <x v="130"/>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17"/>
    <x v="43"/>
    <x v="11759"/>
    <n v="36780"/>
    <m/>
    <n v="-36780"/>
    <x v="111"/>
  </r>
  <r>
    <x v="2438"/>
    <x v="130"/>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6"/>
    <x v="43"/>
    <x v="11763"/>
    <n v="7100"/>
    <m/>
    <n v="-7100"/>
    <x v="111"/>
  </r>
  <r>
    <x v="2438"/>
    <x v="132"/>
    <x v="390"/>
    <x v="11764"/>
    <n v="40000"/>
    <m/>
    <n v="-40000"/>
    <x v="111"/>
  </r>
  <r>
    <x v="2438"/>
    <x v="132"/>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6"/>
    <x v="278"/>
    <x v="7352"/>
    <n v="14495"/>
    <m/>
    <n v="-14495"/>
    <x v="111"/>
  </r>
  <r>
    <x v="2439"/>
    <x v="4"/>
    <x v="2"/>
    <x v="7644"/>
    <n v="2500"/>
    <m/>
    <n v="-2500"/>
    <x v="111"/>
  </r>
  <r>
    <x v="2439"/>
    <x v="117"/>
    <x v="278"/>
    <x v="11768"/>
    <n v="11350"/>
    <m/>
    <n v="-11350"/>
    <x v="111"/>
  </r>
  <r>
    <x v="2439"/>
    <x v="4"/>
    <x v="2"/>
    <x v="11769"/>
    <n v="500"/>
    <m/>
    <n v="-500"/>
    <x v="111"/>
  </r>
  <r>
    <x v="2439"/>
    <x v="117"/>
    <x v="285"/>
    <x v="11048"/>
    <n v="1000"/>
    <m/>
    <n v="-1000"/>
    <x v="111"/>
  </r>
  <r>
    <x v="2439"/>
    <x v="117"/>
    <x v="917"/>
    <x v="11770"/>
    <n v="17800"/>
    <m/>
    <n v="-17800"/>
    <x v="111"/>
  </r>
  <r>
    <x v="2439"/>
    <x v="4"/>
    <x v="2"/>
    <x v="8114"/>
    <n v="3000"/>
    <m/>
    <n v="-3000"/>
    <x v="111"/>
  </r>
  <r>
    <x v="2439"/>
    <x v="133"/>
    <x v="278"/>
    <x v="11771"/>
    <n v="2300"/>
    <m/>
    <n v="-2300"/>
    <x v="111"/>
  </r>
  <r>
    <x v="2439"/>
    <x v="117"/>
    <x v="278"/>
    <x v="11772"/>
    <n v="4120"/>
    <m/>
    <n v="-4120"/>
    <x v="111"/>
  </r>
  <r>
    <x v="2439"/>
    <x v="136"/>
    <x v="43"/>
    <x v="11773"/>
    <n v="53200"/>
    <m/>
    <n v="-53200"/>
    <x v="111"/>
  </r>
  <r>
    <x v="2439"/>
    <x v="104"/>
    <x v="278"/>
    <x v="11774"/>
    <n v="68250"/>
    <m/>
    <n v="-68250"/>
    <x v="111"/>
  </r>
  <r>
    <x v="2439"/>
    <x v="115"/>
    <x v="278"/>
    <x v="11774"/>
    <n v="68250"/>
    <m/>
    <n v="-68250"/>
    <x v="111"/>
  </r>
  <r>
    <x v="2439"/>
    <x v="117"/>
    <x v="278"/>
    <x v="11774"/>
    <n v="68250"/>
    <m/>
    <n v="-68250"/>
    <x v="111"/>
  </r>
  <r>
    <x v="2439"/>
    <x v="73"/>
    <x v="278"/>
    <x v="11774"/>
    <n v="68250"/>
    <m/>
    <n v="-68250"/>
    <x v="111"/>
  </r>
  <r>
    <x v="2439"/>
    <x v="112"/>
    <x v="278"/>
    <x v="11774"/>
    <n v="68250"/>
    <m/>
    <n v="-68250"/>
    <x v="111"/>
  </r>
  <r>
    <x v="2439"/>
    <x v="113"/>
    <x v="278"/>
    <x v="11774"/>
    <n v="68250"/>
    <m/>
    <n v="-68250"/>
    <x v="111"/>
  </r>
  <r>
    <x v="2439"/>
    <x v="136"/>
    <x v="864"/>
    <x v="11775"/>
    <n v="100000"/>
    <m/>
    <n v="-100000"/>
    <x v="111"/>
  </r>
  <r>
    <x v="2439"/>
    <x v="23"/>
    <x v="914"/>
    <x v="11776"/>
    <n v="100000"/>
    <m/>
    <n v="-100000"/>
    <x v="111"/>
  </r>
  <r>
    <x v="2440"/>
    <x v="142"/>
    <x v="474"/>
    <x v="233"/>
    <n v="1500"/>
    <m/>
    <n v="-1500"/>
    <x v="111"/>
  </r>
  <r>
    <x v="2440"/>
    <x v="132"/>
    <x v="390"/>
    <x v="11777"/>
    <n v="38500"/>
    <m/>
    <n v="-38500"/>
    <x v="111"/>
  </r>
  <r>
    <x v="2440"/>
    <x v="4"/>
    <x v="2"/>
    <x v="8114"/>
    <n v="3000"/>
    <m/>
    <n v="-3000"/>
    <x v="111"/>
  </r>
  <r>
    <x v="2440"/>
    <x v="117"/>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6"/>
    <x v="757"/>
    <x v="11782"/>
    <n v="200000"/>
    <m/>
    <n v="-200000"/>
    <x v="111"/>
  </r>
  <r>
    <x v="2440"/>
    <x v="113"/>
    <x v="43"/>
    <x v="11783"/>
    <n v="168200"/>
    <m/>
    <n v="-168200"/>
    <x v="111"/>
  </r>
  <r>
    <x v="2441"/>
    <x v="142"/>
    <x v="474"/>
    <x v="233"/>
    <n v="800"/>
    <m/>
    <n v="-800"/>
    <x v="111"/>
  </r>
  <r>
    <x v="2441"/>
    <x v="133"/>
    <x v="278"/>
    <x v="11784"/>
    <n v="950"/>
    <m/>
    <n v="-950"/>
    <x v="111"/>
  </r>
  <r>
    <x v="2441"/>
    <x v="114"/>
    <x v="474"/>
    <x v="233"/>
    <n v="2000"/>
    <m/>
    <n v="-2000"/>
    <x v="111"/>
  </r>
  <r>
    <x v="2441"/>
    <x v="115"/>
    <x v="474"/>
    <x v="233"/>
    <n v="1500"/>
    <m/>
    <n v="-1500"/>
    <x v="111"/>
  </r>
  <r>
    <x v="2441"/>
    <x v="4"/>
    <x v="2"/>
    <x v="11785"/>
    <n v="8900"/>
    <m/>
    <n v="-8900"/>
    <x v="111"/>
  </r>
  <r>
    <x v="2441"/>
    <x v="133"/>
    <x v="278"/>
    <x v="11786"/>
    <n v="20500"/>
    <m/>
    <n v="-20500"/>
    <x v="111"/>
  </r>
  <r>
    <x v="2441"/>
    <x v="117"/>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2"/>
    <x v="278"/>
    <x v="11788"/>
    <n v="10500"/>
    <m/>
    <n v="-10500"/>
    <x v="111"/>
  </r>
  <r>
    <x v="2441"/>
    <x v="1"/>
    <x v="933"/>
    <x v="11789"/>
    <n v="10000"/>
    <m/>
    <n v="-10000"/>
    <x v="111"/>
  </r>
  <r>
    <x v="2441"/>
    <x v="133"/>
    <x v="474"/>
    <x v="233"/>
    <n v="1300"/>
    <m/>
    <n v="-1300"/>
    <x v="111"/>
  </r>
  <r>
    <x v="2441"/>
    <x v="4"/>
    <x v="2"/>
    <x v="8114"/>
    <n v="4000"/>
    <m/>
    <n v="-4000"/>
    <x v="111"/>
  </r>
  <r>
    <x v="2441"/>
    <x v="142"/>
    <x v="465"/>
    <x v="10428"/>
    <n v="10000"/>
    <m/>
    <n v="-10000"/>
    <x v="111"/>
  </r>
  <r>
    <x v="2441"/>
    <x v="114"/>
    <x v="278"/>
    <x v="11790"/>
    <n v="17960"/>
    <m/>
    <n v="-17960"/>
    <x v="111"/>
  </r>
  <r>
    <x v="2441"/>
    <x v="136"/>
    <x v="644"/>
    <x v="11791"/>
    <n v="200000"/>
    <m/>
    <n v="-200000"/>
    <x v="111"/>
  </r>
  <r>
    <x v="2441"/>
    <x v="141"/>
    <x v="644"/>
    <x v="11791"/>
    <n v="600000"/>
    <m/>
    <n v="-600000"/>
    <x v="111"/>
  </r>
  <r>
    <x v="2441"/>
    <x v="104"/>
    <x v="644"/>
    <x v="11791"/>
    <n v="200000"/>
    <m/>
    <n v="-200000"/>
    <x v="111"/>
  </r>
  <r>
    <x v="2441"/>
    <x v="104"/>
    <x v="716"/>
    <x v="11792"/>
    <n v="50000"/>
    <m/>
    <n v="-50000"/>
    <x v="111"/>
  </r>
  <r>
    <x v="2441"/>
    <x v="117"/>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2"/>
    <x v="278"/>
    <x v="11646"/>
    <n v="100000"/>
    <m/>
    <n v="-100000"/>
    <x v="124"/>
  </r>
  <r>
    <x v="2442"/>
    <x v="90"/>
    <x v="212"/>
    <x v="11795"/>
    <n v="100000"/>
    <m/>
    <n v="-100000"/>
    <x v="125"/>
  </r>
  <r>
    <x v="2443"/>
    <x v="4"/>
    <x v="516"/>
    <x v="11796"/>
    <n v="10650"/>
    <m/>
    <n v="-10650"/>
    <x v="126"/>
  </r>
  <r>
    <x v="2443"/>
    <x v="142"/>
    <x v="474"/>
    <x v="233"/>
    <n v="2200"/>
    <m/>
    <n v="-2200"/>
    <x v="127"/>
  </r>
  <r>
    <x v="2443"/>
    <x v="136"/>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3"/>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6"/>
    <x v="278"/>
    <x v="11804"/>
    <n v="2660"/>
    <m/>
    <n v="-2660"/>
    <x v="140"/>
  </r>
  <r>
    <x v="2443"/>
    <x v="73"/>
    <x v="278"/>
    <x v="11805"/>
    <n v="10550"/>
    <m/>
    <n v="-10550"/>
    <x v="141"/>
  </r>
  <r>
    <x v="2443"/>
    <x v="1"/>
    <x v="278"/>
    <x v="11806"/>
    <n v="4000"/>
    <m/>
    <n v="-4000"/>
    <x v="142"/>
  </r>
  <r>
    <x v="2443"/>
    <x v="7"/>
    <x v="2"/>
    <x v="11807"/>
    <n v="63000"/>
    <m/>
    <n v="-63000"/>
    <x v="143"/>
  </r>
  <r>
    <x v="2443"/>
    <x v="136"/>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17"/>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3"/>
    <x v="278"/>
    <x v="11811"/>
    <n v="1050"/>
    <m/>
    <n v="-1050"/>
    <x v="160"/>
  </r>
  <r>
    <x v="2445"/>
    <x v="138"/>
    <x v="278"/>
    <x v="11812"/>
    <n v="6200"/>
    <m/>
    <n v="-6200"/>
    <x v="161"/>
  </r>
  <r>
    <x v="2445"/>
    <x v="138"/>
    <x v="474"/>
    <x v="11813"/>
    <n v="5380"/>
    <m/>
    <n v="-5380"/>
    <x v="162"/>
  </r>
  <r>
    <x v="2445"/>
    <x v="141"/>
    <x v="390"/>
    <x v="11814"/>
    <n v="7500"/>
    <m/>
    <n v="-7500"/>
    <x v="163"/>
  </r>
  <r>
    <x v="2445"/>
    <x v="130"/>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6"/>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3"/>
    <x v="474"/>
    <x v="233"/>
    <n v="1500"/>
    <m/>
    <n v="-1500"/>
    <x v="179"/>
  </r>
  <r>
    <x v="2446"/>
    <x v="137"/>
    <x v="390"/>
    <x v="11822"/>
    <n v="80000"/>
    <m/>
    <n v="-80000"/>
    <x v="180"/>
  </r>
  <r>
    <x v="2447"/>
    <x v="114"/>
    <x v="278"/>
    <x v="11823"/>
    <n v="15000"/>
    <m/>
    <n v="-15000"/>
    <x v="181"/>
  </r>
  <r>
    <x v="2447"/>
    <x v="130"/>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2"/>
    <x v="844"/>
    <x v="11824"/>
    <n v="88450"/>
    <m/>
    <n v="-88450"/>
    <x v="189"/>
  </r>
  <r>
    <x v="2447"/>
    <x v="135"/>
    <x v="844"/>
    <x v="11824"/>
    <n v="30352"/>
    <m/>
    <n v="-30352"/>
    <x v="190"/>
  </r>
  <r>
    <x v="2447"/>
    <x v="135"/>
    <x v="904"/>
    <x v="11717"/>
    <n v="85000"/>
    <m/>
    <n v="-85000"/>
    <x v="191"/>
  </r>
  <r>
    <x v="2447"/>
    <x v="130"/>
    <x v="912"/>
    <x v="11825"/>
    <n v="125000"/>
    <m/>
    <n v="-125000"/>
    <x v="192"/>
  </r>
  <r>
    <x v="2447"/>
    <x v="133"/>
    <x v="912"/>
    <x v="11825"/>
    <n v="125000"/>
    <m/>
    <n v="-125000"/>
    <x v="193"/>
  </r>
  <r>
    <x v="2447"/>
    <x v="138"/>
    <x v="278"/>
    <x v="5205"/>
    <n v="31900"/>
    <m/>
    <n v="-31900"/>
    <x v="194"/>
  </r>
  <r>
    <x v="2448"/>
    <x v="133"/>
    <x v="2"/>
    <x v="11826"/>
    <n v="6700"/>
    <m/>
    <n v="-6700"/>
    <x v="195"/>
  </r>
  <r>
    <x v="2448"/>
    <x v="7"/>
    <x v="27"/>
    <x v="5204"/>
    <n v="3165"/>
    <m/>
    <n v="-3165"/>
    <x v="196"/>
  </r>
  <r>
    <x v="2448"/>
    <x v="4"/>
    <x v="27"/>
    <x v="5204"/>
    <n v="10860"/>
    <m/>
    <n v="-10860"/>
    <x v="197"/>
  </r>
  <r>
    <x v="2448"/>
    <x v="4"/>
    <x v="2"/>
    <x v="11827"/>
    <n v="350"/>
    <m/>
    <n v="-350"/>
    <x v="198"/>
  </r>
  <r>
    <x v="2448"/>
    <x v="117"/>
    <x v="878"/>
    <x v="898"/>
    <n v="10000"/>
    <m/>
    <n v="-10000"/>
    <x v="199"/>
  </r>
  <r>
    <x v="2448"/>
    <x v="136"/>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17"/>
    <x v="2"/>
    <x v="11833"/>
    <n v="4140"/>
    <m/>
    <n v="-4140"/>
    <x v="207"/>
  </r>
  <r>
    <x v="2448"/>
    <x v="132"/>
    <x v="278"/>
    <x v="11834"/>
    <n v="33675"/>
    <m/>
    <n v="-33675"/>
    <x v="208"/>
  </r>
  <r>
    <x v="2448"/>
    <x v="133"/>
    <x v="856"/>
    <x v="11835"/>
    <n v="100000"/>
    <m/>
    <n v="-100000"/>
    <x v="209"/>
  </r>
  <r>
    <x v="2448"/>
    <x v="141"/>
    <x v="278"/>
    <x v="11836"/>
    <n v="194000"/>
    <m/>
    <n v="-194000"/>
    <x v="210"/>
  </r>
  <r>
    <x v="2449"/>
    <x v="4"/>
    <x v="2"/>
    <x v="8114"/>
    <n v="3000"/>
    <m/>
    <n v="-3000"/>
    <x v="211"/>
  </r>
  <r>
    <x v="2449"/>
    <x v="117"/>
    <x v="278"/>
    <x v="11837"/>
    <n v="5000"/>
    <m/>
    <n v="-5000"/>
    <x v="212"/>
  </r>
  <r>
    <x v="2449"/>
    <x v="142"/>
    <x v="278"/>
    <x v="11838"/>
    <n v="32500"/>
    <m/>
    <n v="-32500"/>
    <x v="213"/>
  </r>
  <r>
    <x v="2449"/>
    <x v="142"/>
    <x v="278"/>
    <x v="8053"/>
    <n v="17000"/>
    <m/>
    <n v="-17000"/>
    <x v="214"/>
  </r>
  <r>
    <x v="2449"/>
    <x v="142"/>
    <x v="278"/>
    <x v="11839"/>
    <n v="20990"/>
    <m/>
    <n v="-20990"/>
    <x v="215"/>
  </r>
  <r>
    <x v="2449"/>
    <x v="136"/>
    <x v="496"/>
    <x v="11840"/>
    <n v="2100"/>
    <m/>
    <n v="-2100"/>
    <x v="216"/>
  </r>
  <r>
    <x v="2449"/>
    <x v="73"/>
    <x v="447"/>
    <x v="11841"/>
    <n v="10900"/>
    <m/>
    <n v="-10900"/>
    <x v="217"/>
  </r>
  <r>
    <x v="2449"/>
    <x v="117"/>
    <x v="474"/>
    <x v="233"/>
    <n v="3000"/>
    <m/>
    <n v="-3000"/>
    <x v="218"/>
  </r>
  <r>
    <x v="2449"/>
    <x v="133"/>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3"/>
    <x v="934"/>
    <x v="11843"/>
    <n v="2000000"/>
    <m/>
    <n v="-2000000"/>
    <x v="224"/>
  </r>
  <r>
    <x v="2449"/>
    <x v="133"/>
    <x v="934"/>
    <x v="11844"/>
    <n v="150000"/>
    <m/>
    <n v="-150000"/>
    <x v="225"/>
  </r>
  <r>
    <x v="2449"/>
    <x v="73"/>
    <x v="474"/>
    <x v="233"/>
    <n v="2500"/>
    <m/>
    <n v="-2500"/>
    <x v="226"/>
  </r>
  <r>
    <x v="2449"/>
    <x v="137"/>
    <x v="474"/>
    <x v="8211"/>
    <n v="500"/>
    <m/>
    <n v="-500"/>
    <x v="227"/>
  </r>
  <r>
    <x v="2449"/>
    <x v="137"/>
    <x v="927"/>
    <x v="11845"/>
    <n v="400000"/>
    <m/>
    <n v="-400000"/>
    <x v="228"/>
  </r>
  <r>
    <x v="2449"/>
    <x v="130"/>
    <x v="922"/>
    <x v="11846"/>
    <n v="400000"/>
    <m/>
    <n v="-400000"/>
    <x v="229"/>
  </r>
  <r>
    <x v="2449"/>
    <x v="133"/>
    <x v="922"/>
    <x v="11846"/>
    <n v="400000"/>
    <m/>
    <n v="-400000"/>
    <x v="230"/>
  </r>
  <r>
    <x v="2450"/>
    <x v="136"/>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17"/>
    <x v="278"/>
    <x v="11853"/>
    <n v="38250"/>
    <m/>
    <n v="-38250"/>
    <x v="241"/>
  </r>
  <r>
    <x v="2450"/>
    <x v="138"/>
    <x v="278"/>
    <x v="11853"/>
    <n v="38250"/>
    <m/>
    <n v="-38250"/>
    <x v="242"/>
  </r>
  <r>
    <x v="2450"/>
    <x v="114"/>
    <x v="278"/>
    <x v="11853"/>
    <n v="38250"/>
    <m/>
    <n v="-38250"/>
    <x v="243"/>
  </r>
  <r>
    <x v="2450"/>
    <x v="73"/>
    <x v="278"/>
    <x v="11853"/>
    <n v="38250"/>
    <m/>
    <n v="-38250"/>
    <x v="244"/>
  </r>
  <r>
    <x v="2451"/>
    <x v="136"/>
    <x v="864"/>
    <x v="11854"/>
    <n v="100000"/>
    <m/>
    <n v="-100000"/>
    <x v="245"/>
  </r>
  <r>
    <x v="2451"/>
    <x v="130"/>
    <x v="474"/>
    <x v="233"/>
    <n v="1900"/>
    <m/>
    <n v="-1900"/>
    <x v="246"/>
  </r>
  <r>
    <x v="2451"/>
    <x v="133"/>
    <x v="390"/>
    <x v="11855"/>
    <n v="8000"/>
    <m/>
    <n v="-8000"/>
    <x v="247"/>
  </r>
  <r>
    <x v="2451"/>
    <x v="136"/>
    <x v="2"/>
    <x v="7352"/>
    <n v="4690"/>
    <m/>
    <n v="-4690"/>
    <x v="248"/>
  </r>
  <r>
    <x v="2452"/>
    <x v="98"/>
    <x v="2"/>
    <x v="11856"/>
    <n v="9000"/>
    <m/>
    <n v="-9000"/>
    <x v="248"/>
  </r>
  <r>
    <x v="2452"/>
    <x v="73"/>
    <x v="285"/>
    <x v="11857"/>
    <n v="1000"/>
    <m/>
    <n v="-1000"/>
    <x v="248"/>
  </r>
  <r>
    <x v="2452"/>
    <x v="133"/>
    <x v="278"/>
    <x v="11858"/>
    <n v="35560"/>
    <m/>
    <n v="-35560"/>
    <x v="248"/>
  </r>
  <r>
    <x v="2452"/>
    <x v="130"/>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3"/>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3"/>
    <x v="882"/>
    <x v="11866"/>
    <n v="20000"/>
    <m/>
    <n v="-20000"/>
    <x v="248"/>
  </r>
  <r>
    <x v="2455"/>
    <x v="130"/>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9"/>
    <x v="278"/>
    <x v="11870"/>
    <n v="5800"/>
    <m/>
    <n v="-5800"/>
    <x v="248"/>
  </r>
  <r>
    <x v="2455"/>
    <x v="132"/>
    <x v="285"/>
    <x v="11871"/>
    <n v="2000"/>
    <m/>
    <n v="-2000"/>
    <x v="248"/>
  </r>
  <r>
    <x v="2455"/>
    <x v="129"/>
    <x v="278"/>
    <x v="11872"/>
    <n v="5761"/>
    <m/>
    <n v="-5761"/>
    <x v="248"/>
  </r>
  <r>
    <x v="2455"/>
    <x v="133"/>
    <x v="278"/>
    <x v="11873"/>
    <n v="4900"/>
    <m/>
    <n v="-4900"/>
    <x v="248"/>
  </r>
  <r>
    <x v="2455"/>
    <x v="4"/>
    <x v="2"/>
    <x v="8114"/>
    <n v="4000"/>
    <m/>
    <n v="-4000"/>
    <x v="248"/>
  </r>
  <r>
    <x v="2455"/>
    <x v="133"/>
    <x v="286"/>
    <x v="11874"/>
    <n v="124300"/>
    <m/>
    <n v="-124300"/>
    <x v="248"/>
  </r>
  <r>
    <x v="2455"/>
    <x v="130"/>
    <x v="286"/>
    <x v="11875"/>
    <n v="98000"/>
    <m/>
    <n v="-98000"/>
    <x v="248"/>
  </r>
  <r>
    <x v="2455"/>
    <x v="114"/>
    <x v="450"/>
    <x v="11863"/>
    <n v="310000"/>
    <m/>
    <n v="-310000"/>
    <x v="248"/>
  </r>
  <r>
    <x v="2455"/>
    <x v="130"/>
    <x v="698"/>
    <x v="11876"/>
    <n v="1000000"/>
    <m/>
    <n v="-1000000"/>
    <x v="248"/>
  </r>
  <r>
    <x v="2456"/>
    <x v="133"/>
    <x v="278"/>
    <x v="11877"/>
    <n v="13600"/>
    <m/>
    <n v="-13600"/>
    <x v="248"/>
  </r>
  <r>
    <x v="2456"/>
    <x v="132"/>
    <x v="278"/>
    <x v="11878"/>
    <n v="12236"/>
    <m/>
    <n v="-12236"/>
    <x v="248"/>
  </r>
  <r>
    <x v="2456"/>
    <x v="130"/>
    <x v="278"/>
    <x v="9642"/>
    <n v="17600"/>
    <m/>
    <n v="-17600"/>
    <x v="248"/>
  </r>
  <r>
    <x v="2456"/>
    <x v="133"/>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9"/>
    <x v="278"/>
    <x v="11884"/>
    <n v="3430"/>
    <m/>
    <n v="-3430"/>
    <x v="248"/>
  </r>
  <r>
    <x v="2456"/>
    <x v="4"/>
    <x v="2"/>
    <x v="8114"/>
    <n v="4000"/>
    <m/>
    <n v="-4000"/>
    <x v="248"/>
  </r>
  <r>
    <x v="2456"/>
    <x v="132"/>
    <x v="918"/>
    <x v="11885"/>
    <n v="45741"/>
    <m/>
    <n v="-45741"/>
    <x v="248"/>
  </r>
  <r>
    <x v="2456"/>
    <x v="52"/>
    <x v="918"/>
    <x v="11885"/>
    <n v="140000"/>
    <m/>
    <n v="-140000"/>
    <x v="248"/>
  </r>
  <r>
    <x v="2456"/>
    <x v="130"/>
    <x v="918"/>
    <x v="11885"/>
    <n v="31000"/>
    <m/>
    <n v="-31000"/>
    <x v="248"/>
  </r>
  <r>
    <x v="2457"/>
    <x v="7"/>
    <x v="27"/>
    <x v="2203"/>
    <n v="770"/>
    <m/>
    <n v="-770"/>
    <x v="248"/>
  </r>
  <r>
    <x v="2457"/>
    <x v="4"/>
    <x v="27"/>
    <x v="2203"/>
    <n v="800"/>
    <m/>
    <n v="-800"/>
    <x v="248"/>
  </r>
  <r>
    <x v="2457"/>
    <x v="133"/>
    <x v="278"/>
    <x v="11886"/>
    <n v="3515"/>
    <m/>
    <n v="-3515"/>
    <x v="248"/>
  </r>
  <r>
    <x v="2457"/>
    <x v="142"/>
    <x v="474"/>
    <x v="9258"/>
    <n v="1000"/>
    <m/>
    <n v="-1000"/>
    <x v="248"/>
  </r>
  <r>
    <x v="2457"/>
    <x v="130"/>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3"/>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5"/>
    <x v="935"/>
    <x v="11890"/>
    <n v="147820"/>
    <m/>
    <n v="-147820"/>
    <x v="248"/>
  </r>
  <r>
    <x v="2457"/>
    <x v="130"/>
    <x v="935"/>
    <x v="11890"/>
    <n v="241483"/>
    <m/>
    <n v="-241483"/>
    <x v="248"/>
  </r>
  <r>
    <x v="2457"/>
    <x v="142"/>
    <x v="541"/>
    <x v="11891"/>
    <n v="1000000"/>
    <m/>
    <n v="-1000000"/>
    <x v="248"/>
  </r>
  <r>
    <x v="2457"/>
    <x v="133"/>
    <x v="936"/>
    <x v="11892"/>
    <n v="70000"/>
    <m/>
    <n v="-70000"/>
    <x v="248"/>
  </r>
  <r>
    <x v="2431"/>
    <x v="104"/>
    <x v="78"/>
    <x v="11495"/>
    <n v="1000000"/>
    <m/>
    <n v="-1000000"/>
    <x v="121"/>
  </r>
  <r>
    <x v="2431"/>
    <x v="133"/>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5"/>
    <x v="369"/>
    <x v="11896"/>
    <n v="150000"/>
    <m/>
    <n v="-150000"/>
    <x v="121"/>
  </r>
  <r>
    <x v="2441"/>
    <x v="135"/>
    <x v="369"/>
    <x v="11897"/>
    <n v="150000"/>
    <m/>
    <n v="-150000"/>
    <x v="121"/>
  </r>
  <r>
    <x v="2443"/>
    <x v="135"/>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17"/>
    <x v="869"/>
    <x v="11904"/>
    <n v="160000"/>
    <m/>
    <n v="-160000"/>
    <x v="121"/>
  </r>
  <r>
    <x v="2451"/>
    <x v="130"/>
    <x v="605"/>
    <x v="11905"/>
    <n v="1895435"/>
    <m/>
    <n v="-1895435"/>
    <x v="121"/>
  </r>
  <r>
    <x v="2457"/>
    <x v="132"/>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30"/>
    <x v="278"/>
    <x v="11920"/>
    <n v="1700"/>
    <m/>
    <n v="-1700"/>
    <x v="249"/>
  </r>
  <r>
    <x v="2458"/>
    <x v="138"/>
    <x v="278"/>
    <x v="11921"/>
    <n v="1160"/>
    <m/>
    <n v="-1160"/>
    <x v="249"/>
  </r>
  <r>
    <x v="2458"/>
    <x v="138"/>
    <x v="278"/>
    <x v="11922"/>
    <n v="11850"/>
    <m/>
    <n v="-11850"/>
    <x v="249"/>
  </r>
  <r>
    <x v="2458"/>
    <x v="133"/>
    <x v="278"/>
    <x v="11923"/>
    <n v="39600"/>
    <m/>
    <n v="-39600"/>
    <x v="249"/>
  </r>
  <r>
    <x v="2458"/>
    <x v="135"/>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6"/>
    <x v="465"/>
    <x v="11926"/>
    <n v="30000"/>
    <m/>
    <n v="-30000"/>
    <x v="249"/>
  </r>
  <r>
    <x v="2459"/>
    <x v="4"/>
    <x v="434"/>
    <x v="233"/>
    <n v="1920"/>
    <m/>
    <n v="-1920"/>
    <x v="249"/>
  </r>
  <r>
    <x v="2459"/>
    <x v="133"/>
    <x v="278"/>
    <x v="11927"/>
    <n v="4600"/>
    <m/>
    <n v="-4600"/>
    <x v="249"/>
  </r>
  <r>
    <x v="2459"/>
    <x v="130"/>
    <x v="278"/>
    <x v="11927"/>
    <n v="4600"/>
    <m/>
    <n v="-4600"/>
    <x v="249"/>
  </r>
  <r>
    <x v="2459"/>
    <x v="104"/>
    <x v="278"/>
    <x v="11928"/>
    <n v="1900"/>
    <m/>
    <n v="-1900"/>
    <x v="249"/>
  </r>
  <r>
    <x v="2459"/>
    <x v="73"/>
    <x v="474"/>
    <x v="233"/>
    <n v="3500"/>
    <m/>
    <n v="-3500"/>
    <x v="249"/>
  </r>
  <r>
    <x v="2459"/>
    <x v="130"/>
    <x v="474"/>
    <x v="10899"/>
    <n v="1000"/>
    <m/>
    <n v="-1000"/>
    <x v="249"/>
  </r>
  <r>
    <x v="2459"/>
    <x v="132"/>
    <x v="390"/>
    <x v="11929"/>
    <n v="20000"/>
    <m/>
    <n v="-20000"/>
    <x v="249"/>
  </r>
  <r>
    <x v="2459"/>
    <x v="4"/>
    <x v="2"/>
    <x v="8114"/>
    <n v="3000"/>
    <m/>
    <n v="-3000"/>
    <x v="249"/>
  </r>
  <r>
    <x v="2459"/>
    <x v="132"/>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17"/>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6"/>
    <x v="43"/>
    <x v="8010"/>
    <n v="103700"/>
    <m/>
    <n v="-103700"/>
    <x v="249"/>
  </r>
  <r>
    <x v="2460"/>
    <x v="114"/>
    <x v="278"/>
    <x v="11937"/>
    <n v="19000"/>
    <m/>
    <n v="-19000"/>
    <x v="249"/>
  </r>
  <r>
    <x v="2460"/>
    <x v="37"/>
    <x v="474"/>
    <x v="233"/>
    <n v="500"/>
    <m/>
    <n v="-500"/>
    <x v="249"/>
  </r>
  <r>
    <x v="2460"/>
    <x v="4"/>
    <x v="2"/>
    <x v="8114"/>
    <n v="3000"/>
    <m/>
    <n v="-3000"/>
    <x v="249"/>
  </r>
  <r>
    <x v="2460"/>
    <x v="133"/>
    <x v="474"/>
    <x v="233"/>
    <n v="800"/>
    <m/>
    <n v="-800"/>
    <x v="249"/>
  </r>
  <r>
    <x v="2460"/>
    <x v="133"/>
    <x v="286"/>
    <x v="11938"/>
    <n v="830000"/>
    <m/>
    <n v="-830000"/>
    <x v="249"/>
  </r>
  <r>
    <x v="2460"/>
    <x v="133"/>
    <x v="474"/>
    <x v="10075"/>
    <n v="4000"/>
    <m/>
    <n v="-4000"/>
    <x v="249"/>
  </r>
  <r>
    <x v="2460"/>
    <x v="136"/>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3"/>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3"/>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3"/>
    <x v="278"/>
    <x v="11951"/>
    <n v="9200"/>
    <m/>
    <n v="-9200"/>
    <x v="249"/>
  </r>
  <r>
    <x v="2462"/>
    <x v="114"/>
    <x v="285"/>
    <x v="11930"/>
    <n v="1000"/>
    <m/>
    <n v="-1000"/>
    <x v="249"/>
  </r>
  <r>
    <x v="2462"/>
    <x v="4"/>
    <x v="2"/>
    <x v="8114"/>
    <n v="3000"/>
    <m/>
    <n v="-3000"/>
    <x v="249"/>
  </r>
  <r>
    <x v="2462"/>
    <x v="142"/>
    <x v="474"/>
    <x v="233"/>
    <n v="1200"/>
    <m/>
    <n v="-1200"/>
    <x v="249"/>
  </r>
  <r>
    <x v="2462"/>
    <x v="133"/>
    <x v="2"/>
    <x v="11952"/>
    <n v="8500"/>
    <m/>
    <n v="-8500"/>
    <x v="249"/>
  </r>
  <r>
    <x v="2462"/>
    <x v="133"/>
    <x v="43"/>
    <x v="11953"/>
    <n v="45000"/>
    <m/>
    <n v="-45000"/>
    <x v="249"/>
  </r>
  <r>
    <x v="2462"/>
    <x v="114"/>
    <x v="43"/>
    <x v="11954"/>
    <n v="74210"/>
    <m/>
    <n v="-74210"/>
    <x v="249"/>
  </r>
  <r>
    <x v="2462"/>
    <x v="73"/>
    <x v="278"/>
    <x v="11955"/>
    <n v="11200"/>
    <m/>
    <n v="-11200"/>
    <x v="249"/>
  </r>
  <r>
    <x v="2462"/>
    <x v="136"/>
    <x v="43"/>
    <x v="11956"/>
    <n v="383630"/>
    <m/>
    <n v="-383630"/>
    <x v="249"/>
  </r>
  <r>
    <x v="2462"/>
    <x v="142"/>
    <x v="43"/>
    <x v="9238"/>
    <n v="53270"/>
    <m/>
    <n v="-53270"/>
    <x v="249"/>
  </r>
  <r>
    <x v="2462"/>
    <x v="23"/>
    <x v="43"/>
    <x v="4902"/>
    <n v="28000"/>
    <m/>
    <n v="-28000"/>
    <x v="249"/>
  </r>
  <r>
    <x v="2462"/>
    <x v="114"/>
    <x v="2"/>
    <x v="11957"/>
    <n v="2000"/>
    <m/>
    <n v="-2000"/>
    <x v="249"/>
  </r>
  <r>
    <x v="2462"/>
    <x v="136"/>
    <x v="285"/>
    <x v="11535"/>
    <n v="1000"/>
    <m/>
    <n v="-1000"/>
    <x v="249"/>
  </r>
  <r>
    <x v="2462"/>
    <x v="7"/>
    <x v="2"/>
    <x v="11958"/>
    <n v="1000"/>
    <m/>
    <n v="-1000"/>
    <x v="249"/>
  </r>
  <r>
    <x v="2462"/>
    <x v="141"/>
    <x v="43"/>
    <x v="11959"/>
    <n v="363419"/>
    <m/>
    <n v="-363419"/>
    <x v="249"/>
  </r>
  <r>
    <x v="2462"/>
    <x v="132"/>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6"/>
    <x v="43"/>
    <x v="11082"/>
    <n v="29650"/>
    <m/>
    <n v="-29650"/>
    <x v="249"/>
  </r>
  <r>
    <x v="2463"/>
    <x v="136"/>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5"/>
    <x v="278"/>
    <x v="11967"/>
    <n v="5000"/>
    <m/>
    <n v="-5000"/>
    <x v="249"/>
  </r>
  <r>
    <x v="2463"/>
    <x v="117"/>
    <x v="43"/>
    <x v="8966"/>
    <n v="43650"/>
    <m/>
    <n v="-43650"/>
    <x v="249"/>
  </r>
  <r>
    <x v="2463"/>
    <x v="141"/>
    <x v="937"/>
    <x v="11968"/>
    <n v="350000"/>
    <m/>
    <n v="-350000"/>
    <x v="249"/>
  </r>
  <r>
    <x v="2463"/>
    <x v="137"/>
    <x v="937"/>
    <x v="11968"/>
    <n v="350000"/>
    <m/>
    <n v="-350000"/>
    <x v="249"/>
  </r>
  <r>
    <x v="2463"/>
    <x v="133"/>
    <x v="938"/>
    <x v="11969"/>
    <n v="50100"/>
    <m/>
    <n v="-50100"/>
    <x v="249"/>
  </r>
  <r>
    <x v="2463"/>
    <x v="89"/>
    <x v="477"/>
    <x v="11970"/>
    <n v="82756"/>
    <m/>
    <n v="-82756"/>
    <x v="249"/>
  </r>
  <r>
    <x v="2463"/>
    <x v="22"/>
    <x v="477"/>
    <x v="11970"/>
    <n v="7244"/>
    <m/>
    <n v="-7244"/>
    <x v="249"/>
  </r>
  <r>
    <x v="2464"/>
    <x v="130"/>
    <x v="43"/>
    <x v="11971"/>
    <n v="181200"/>
    <m/>
    <n v="-181200"/>
    <x v="249"/>
  </r>
  <r>
    <x v="2464"/>
    <x v="4"/>
    <x v="2"/>
    <x v="8114"/>
    <n v="2000"/>
    <m/>
    <n v="-2000"/>
    <x v="249"/>
  </r>
  <r>
    <x v="2464"/>
    <x v="98"/>
    <x v="43"/>
    <x v="11972"/>
    <n v="112100"/>
    <m/>
    <n v="-112100"/>
    <x v="249"/>
  </r>
  <r>
    <x v="2464"/>
    <x v="115"/>
    <x v="43"/>
    <x v="11973"/>
    <n v="71620"/>
    <m/>
    <n v="-71620"/>
    <x v="249"/>
  </r>
  <r>
    <x v="2464"/>
    <x v="117"/>
    <x v="43"/>
    <x v="11759"/>
    <n v="34230"/>
    <m/>
    <n v="-34230"/>
    <x v="249"/>
  </r>
  <r>
    <x v="2464"/>
    <x v="73"/>
    <x v="43"/>
    <x v="11974"/>
    <n v="88120"/>
    <m/>
    <n v="-88120"/>
    <x v="249"/>
  </r>
  <r>
    <x v="2464"/>
    <x v="1"/>
    <x v="474"/>
    <x v="11975"/>
    <n v="12000"/>
    <m/>
    <n v="-12000"/>
    <x v="249"/>
  </r>
  <r>
    <x v="2464"/>
    <x v="115"/>
    <x v="474"/>
    <x v="8211"/>
    <n v="250"/>
    <m/>
    <n v="-250"/>
    <x v="249"/>
  </r>
  <r>
    <x v="2464"/>
    <x v="135"/>
    <x v="474"/>
    <x v="550"/>
    <n v="1500"/>
    <m/>
    <n v="-1500"/>
    <x v="249"/>
  </r>
  <r>
    <x v="2464"/>
    <x v="133"/>
    <x v="278"/>
    <x v="7645"/>
    <n v="700"/>
    <m/>
    <n v="-700"/>
    <x v="249"/>
  </r>
  <r>
    <x v="2464"/>
    <x v="133"/>
    <x v="286"/>
    <x v="11976"/>
    <n v="1000000"/>
    <m/>
    <n v="-1000000"/>
    <x v="249"/>
  </r>
  <r>
    <x v="2464"/>
    <x v="130"/>
    <x v="278"/>
    <x v="6038"/>
    <n v="35380"/>
    <m/>
    <n v="-35380"/>
    <x v="249"/>
  </r>
  <r>
    <x v="2464"/>
    <x v="141"/>
    <x v="278"/>
    <x v="11977"/>
    <n v="69000"/>
    <m/>
    <n v="-69000"/>
    <x v="249"/>
  </r>
  <r>
    <x v="2464"/>
    <x v="73"/>
    <x v="2"/>
    <x v="7883"/>
    <n v="11480"/>
    <m/>
    <n v="-11480"/>
    <x v="249"/>
  </r>
  <r>
    <x v="2465"/>
    <x v="133"/>
    <x v="761"/>
    <x v="11978"/>
    <n v="168000"/>
    <m/>
    <n v="-168000"/>
    <x v="249"/>
  </r>
  <r>
    <x v="2465"/>
    <x v="142"/>
    <x v="58"/>
    <x v="11979"/>
    <n v="18133"/>
    <m/>
    <n v="-18133"/>
    <x v="249"/>
  </r>
  <r>
    <x v="2465"/>
    <x v="117"/>
    <x v="58"/>
    <x v="11979"/>
    <n v="18134"/>
    <m/>
    <n v="-18134"/>
    <x v="249"/>
  </r>
  <r>
    <x v="2465"/>
    <x v="134"/>
    <x v="58"/>
    <x v="11979"/>
    <n v="18133"/>
    <m/>
    <n v="-18133"/>
    <x v="249"/>
  </r>
  <r>
    <x v="2465"/>
    <x v="141"/>
    <x v="278"/>
    <x v="11980"/>
    <n v="80000"/>
    <m/>
    <n v="-80000"/>
    <x v="249"/>
  </r>
  <r>
    <x v="2465"/>
    <x v="137"/>
    <x v="278"/>
    <x v="11801"/>
    <n v="113620"/>
    <m/>
    <n v="-113620"/>
    <x v="249"/>
  </r>
  <r>
    <x v="2465"/>
    <x v="132"/>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3"/>
    <x v="65"/>
    <x v="11986"/>
    <n v="70363"/>
    <m/>
    <n v="-70363"/>
    <x v="249"/>
  </r>
  <r>
    <x v="2466"/>
    <x v="103"/>
    <x v="65"/>
    <x v="11986"/>
    <n v="3089"/>
    <m/>
    <n v="-3089"/>
    <x v="249"/>
  </r>
  <r>
    <x v="2466"/>
    <x v="130"/>
    <x v="65"/>
    <x v="11986"/>
    <n v="4850"/>
    <m/>
    <n v="-4850"/>
    <x v="249"/>
  </r>
  <r>
    <x v="2466"/>
    <x v="134"/>
    <x v="65"/>
    <x v="11986"/>
    <n v="2333"/>
    <m/>
    <n v="-2333"/>
    <x v="249"/>
  </r>
  <r>
    <x v="2466"/>
    <x v="133"/>
    <x v="65"/>
    <x v="11986"/>
    <n v="24064"/>
    <m/>
    <n v="-24064"/>
    <x v="249"/>
  </r>
  <r>
    <x v="2466"/>
    <x v="133"/>
    <x v="286"/>
    <x v="11987"/>
    <n v="282830"/>
    <m/>
    <n v="-282830"/>
    <x v="249"/>
  </r>
  <r>
    <x v="2467"/>
    <x v="133"/>
    <x v="278"/>
    <x v="11988"/>
    <n v="78400"/>
    <m/>
    <n v="-78400"/>
    <x v="249"/>
  </r>
  <r>
    <x v="2467"/>
    <x v="73"/>
    <x v="599"/>
    <x v="11989"/>
    <n v="100000"/>
    <m/>
    <n v="-100000"/>
    <x v="249"/>
  </r>
  <r>
    <x v="2467"/>
    <x v="130"/>
    <x v="605"/>
    <x v="11534"/>
    <n v="535220"/>
    <m/>
    <n v="-535220"/>
    <x v="249"/>
  </r>
  <r>
    <x v="2467"/>
    <x v="133"/>
    <x v="447"/>
    <x v="11990"/>
    <n v="25000"/>
    <m/>
    <n v="-25000"/>
    <x v="249"/>
  </r>
  <r>
    <x v="2467"/>
    <x v="37"/>
    <x v="592"/>
    <x v="11991"/>
    <n v="500000"/>
    <m/>
    <n v="-500000"/>
    <x v="249"/>
  </r>
  <r>
    <x v="2467"/>
    <x v="133"/>
    <x v="447"/>
    <x v="11990"/>
    <n v="60000"/>
    <m/>
    <n v="-60000"/>
    <x v="249"/>
  </r>
  <r>
    <x v="2468"/>
    <x v="133"/>
    <x v="474"/>
    <x v="11992"/>
    <n v="3000"/>
    <m/>
    <n v="-3000"/>
    <x v="249"/>
  </r>
  <r>
    <x v="2468"/>
    <x v="138"/>
    <x v="474"/>
    <x v="11992"/>
    <n v="1500"/>
    <m/>
    <n v="-1500"/>
    <x v="249"/>
  </r>
  <r>
    <x v="2468"/>
    <x v="133"/>
    <x v="474"/>
    <x v="10970"/>
    <n v="1000"/>
    <m/>
    <n v="-1000"/>
    <x v="249"/>
  </r>
  <r>
    <x v="2468"/>
    <x v="133"/>
    <x v="278"/>
    <x v="11927"/>
    <n v="4600"/>
    <m/>
    <n v="-4600"/>
    <x v="249"/>
  </r>
  <r>
    <x v="2468"/>
    <x v="4"/>
    <x v="2"/>
    <x v="8114"/>
    <n v="5000"/>
    <m/>
    <n v="-5000"/>
    <x v="249"/>
  </r>
  <r>
    <x v="2468"/>
    <x v="4"/>
    <x v="330"/>
    <x v="11993"/>
    <n v="7500"/>
    <m/>
    <n v="-7500"/>
    <x v="249"/>
  </r>
  <r>
    <x v="2468"/>
    <x v="114"/>
    <x v="285"/>
    <x v="11994"/>
    <n v="3400"/>
    <m/>
    <n v="-3400"/>
    <x v="249"/>
  </r>
  <r>
    <x v="2468"/>
    <x v="133"/>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6"/>
    <x v="474"/>
    <x v="233"/>
    <n v="1000"/>
    <m/>
    <n v="-1000"/>
    <x v="249"/>
  </r>
  <r>
    <x v="2468"/>
    <x v="138"/>
    <x v="2"/>
    <x v="11888"/>
    <n v="2100"/>
    <m/>
    <n v="-2100"/>
    <x v="249"/>
  </r>
  <r>
    <x v="2468"/>
    <x v="138"/>
    <x v="2"/>
    <x v="11997"/>
    <n v="720"/>
    <m/>
    <n v="-720"/>
    <x v="249"/>
  </r>
  <r>
    <x v="2468"/>
    <x v="114"/>
    <x v="693"/>
    <x v="11998"/>
    <n v="50000"/>
    <m/>
    <n v="-50000"/>
    <x v="249"/>
  </r>
  <r>
    <x v="2468"/>
    <x v="133"/>
    <x v="805"/>
    <x v="11999"/>
    <n v="80000"/>
    <m/>
    <n v="-80000"/>
    <x v="249"/>
  </r>
  <r>
    <x v="2468"/>
    <x v="132"/>
    <x v="931"/>
    <x v="12000"/>
    <n v="20800"/>
    <m/>
    <n v="-20800"/>
    <x v="249"/>
  </r>
  <r>
    <x v="2468"/>
    <x v="137"/>
    <x v="931"/>
    <x v="12000"/>
    <n v="20800"/>
    <m/>
    <n v="-20800"/>
    <x v="249"/>
  </r>
  <r>
    <x v="2468"/>
    <x v="129"/>
    <x v="931"/>
    <x v="12000"/>
    <n v="20800"/>
    <m/>
    <n v="-20800"/>
    <x v="249"/>
  </r>
  <r>
    <x v="2468"/>
    <x v="117"/>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3"/>
    <x v="278"/>
    <x v="11927"/>
    <n v="4600"/>
    <m/>
    <n v="-4600"/>
    <x v="249"/>
  </r>
  <r>
    <x v="2469"/>
    <x v="138"/>
    <x v="278"/>
    <x v="12004"/>
    <n v="1320"/>
    <m/>
    <n v="-1320"/>
    <x v="249"/>
  </r>
  <r>
    <x v="2469"/>
    <x v="4"/>
    <x v="2"/>
    <x v="8114"/>
    <n v="4000"/>
    <m/>
    <n v="-4000"/>
    <x v="249"/>
  </r>
  <r>
    <x v="2469"/>
    <x v="136"/>
    <x v="2"/>
    <x v="8173"/>
    <n v="1380"/>
    <m/>
    <n v="-1380"/>
    <x v="249"/>
  </r>
  <r>
    <x v="2469"/>
    <x v="141"/>
    <x v="278"/>
    <x v="11977"/>
    <n v="100000"/>
    <m/>
    <n v="-100000"/>
    <x v="249"/>
  </r>
  <r>
    <x v="2469"/>
    <x v="136"/>
    <x v="757"/>
    <x v="12005"/>
    <n v="100000"/>
    <m/>
    <n v="-100000"/>
    <x v="249"/>
  </r>
  <r>
    <x v="2469"/>
    <x v="133"/>
    <x v="856"/>
    <x v="12006"/>
    <n v="100000"/>
    <m/>
    <n v="-100000"/>
    <x v="249"/>
  </r>
  <r>
    <x v="2470"/>
    <x v="145"/>
    <x v="278"/>
    <x v="12007"/>
    <n v="15600"/>
    <m/>
    <n v="-15600"/>
    <x v="249"/>
  </r>
  <r>
    <x v="2470"/>
    <x v="4"/>
    <x v="2"/>
    <x v="8114"/>
    <n v="4000"/>
    <m/>
    <n v="-4000"/>
    <x v="249"/>
  </r>
  <r>
    <x v="2470"/>
    <x v="7"/>
    <x v="911"/>
    <x v="12008"/>
    <n v="2900"/>
    <m/>
    <n v="-2900"/>
    <x v="249"/>
  </r>
  <r>
    <x v="2470"/>
    <x v="133"/>
    <x v="278"/>
    <x v="12009"/>
    <n v="10000"/>
    <m/>
    <n v="-10000"/>
    <x v="249"/>
  </r>
  <r>
    <x v="2470"/>
    <x v="1"/>
    <x v="43"/>
    <x v="12010"/>
    <n v="3000"/>
    <m/>
    <n v="-3000"/>
    <x v="249"/>
  </r>
  <r>
    <x v="2470"/>
    <x v="115"/>
    <x v="278"/>
    <x v="12011"/>
    <n v="6000"/>
    <m/>
    <n v="-6000"/>
    <x v="249"/>
  </r>
  <r>
    <x v="2470"/>
    <x v="132"/>
    <x v="940"/>
    <x v="12012"/>
    <n v="110000"/>
    <m/>
    <n v="-110000"/>
    <x v="249"/>
  </r>
  <r>
    <x v="2471"/>
    <x v="145"/>
    <x v="2"/>
    <x v="12013"/>
    <n v="9000"/>
    <m/>
    <n v="-9000"/>
    <x v="249"/>
  </r>
  <r>
    <x v="2471"/>
    <x v="7"/>
    <x v="2"/>
    <x v="12014"/>
    <n v="12860"/>
    <m/>
    <n v="-12860"/>
    <x v="249"/>
  </r>
  <r>
    <x v="2471"/>
    <x v="23"/>
    <x v="278"/>
    <x v="12015"/>
    <n v="10000"/>
    <m/>
    <n v="-10000"/>
    <x v="249"/>
  </r>
  <r>
    <x v="2471"/>
    <x v="130"/>
    <x v="474"/>
    <x v="12016"/>
    <n v="3000"/>
    <m/>
    <n v="-3000"/>
    <x v="249"/>
  </r>
  <r>
    <x v="2471"/>
    <x v="132"/>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2"/>
    <x v="474"/>
    <x v="12018"/>
    <n v="560"/>
    <m/>
    <n v="-560"/>
    <x v="249"/>
  </r>
  <r>
    <x v="2471"/>
    <x v="4"/>
    <x v="2"/>
    <x v="12019"/>
    <n v="4500"/>
    <m/>
    <n v="-4500"/>
    <x v="249"/>
  </r>
  <r>
    <x v="2471"/>
    <x v="115"/>
    <x v="278"/>
    <x v="12020"/>
    <n v="14300"/>
    <m/>
    <n v="-14300"/>
    <x v="249"/>
  </r>
  <r>
    <x v="2472"/>
    <x v="138"/>
    <x v="278"/>
    <x v="12021"/>
    <n v="25200"/>
    <m/>
    <n v="-25200"/>
    <x v="249"/>
  </r>
  <r>
    <x v="2472"/>
    <x v="133"/>
    <x v="278"/>
    <x v="12022"/>
    <n v="27850"/>
    <m/>
    <n v="-27850"/>
    <x v="249"/>
  </r>
  <r>
    <x v="2472"/>
    <x v="136"/>
    <x v="43"/>
    <x v="12023"/>
    <n v="2000"/>
    <m/>
    <n v="-2000"/>
    <x v="249"/>
  </r>
  <r>
    <x v="2472"/>
    <x v="4"/>
    <x v="2"/>
    <x v="8114"/>
    <n v="3000"/>
    <m/>
    <n v="-3000"/>
    <x v="249"/>
  </r>
  <r>
    <x v="2472"/>
    <x v="133"/>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3"/>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1"/>
    <x v="12030"/>
    <n v="150000"/>
    <m/>
    <n v="-150000"/>
    <x v="249"/>
  </r>
  <r>
    <x v="2472"/>
    <x v="141"/>
    <x v="278"/>
    <x v="12031"/>
    <n v="67100"/>
    <m/>
    <n v="-67100"/>
    <x v="249"/>
  </r>
  <r>
    <x v="2472"/>
    <x v="141"/>
    <x v="278"/>
    <x v="12032"/>
    <n v="56100"/>
    <m/>
    <n v="-56100"/>
    <x v="249"/>
  </r>
  <r>
    <x v="2472"/>
    <x v="113"/>
    <x v="278"/>
    <x v="12033"/>
    <n v="40000"/>
    <m/>
    <n v="-40000"/>
    <x v="249"/>
  </r>
  <r>
    <x v="2472"/>
    <x v="132"/>
    <x v="278"/>
    <x v="12034"/>
    <n v="100000"/>
    <m/>
    <n v="-100000"/>
    <x v="249"/>
  </r>
  <r>
    <x v="2472"/>
    <x v="133"/>
    <x v="938"/>
    <x v="12035"/>
    <n v="101465"/>
    <m/>
    <n v="-101465"/>
    <x v="249"/>
  </r>
  <r>
    <x v="2472"/>
    <x v="130"/>
    <x v="942"/>
    <x v="12036"/>
    <n v="250000"/>
    <m/>
    <n v="-250000"/>
    <x v="249"/>
  </r>
  <r>
    <x v="2472"/>
    <x v="132"/>
    <x v="278"/>
    <x v="12037"/>
    <n v="43228"/>
    <m/>
    <n v="-43228"/>
    <x v="249"/>
  </r>
  <r>
    <x v="2472"/>
    <x v="120"/>
    <x v="278"/>
    <x v="12038"/>
    <n v="32440"/>
    <m/>
    <n v="-32440"/>
    <x v="249"/>
  </r>
  <r>
    <x v="2473"/>
    <x v="114"/>
    <x v="278"/>
    <x v="11625"/>
    <n v="16000"/>
    <m/>
    <n v="-16000"/>
    <x v="249"/>
  </r>
  <r>
    <x v="2473"/>
    <x v="114"/>
    <x v="2"/>
    <x v="12039"/>
    <n v="15000"/>
    <m/>
    <n v="-15000"/>
    <x v="249"/>
  </r>
  <r>
    <x v="2473"/>
    <x v="136"/>
    <x v="277"/>
    <x v="12040"/>
    <n v="7500"/>
    <m/>
    <n v="-7500"/>
    <x v="249"/>
  </r>
  <r>
    <x v="2473"/>
    <x v="130"/>
    <x v="277"/>
    <x v="12040"/>
    <n v="7500"/>
    <m/>
    <n v="-7500"/>
    <x v="249"/>
  </r>
  <r>
    <x v="2473"/>
    <x v="133"/>
    <x v="277"/>
    <x v="12040"/>
    <n v="7500"/>
    <m/>
    <n v="-7500"/>
    <x v="249"/>
  </r>
  <r>
    <x v="2473"/>
    <x v="135"/>
    <x v="277"/>
    <x v="12040"/>
    <n v="7500"/>
    <m/>
    <n v="-7500"/>
    <x v="249"/>
  </r>
  <r>
    <x v="2473"/>
    <x v="73"/>
    <x v="278"/>
    <x v="12041"/>
    <n v="9500"/>
    <m/>
    <n v="-9500"/>
    <x v="249"/>
  </r>
  <r>
    <x v="2473"/>
    <x v="135"/>
    <x v="278"/>
    <x v="12041"/>
    <n v="11500"/>
    <m/>
    <n v="-11500"/>
    <x v="249"/>
  </r>
  <r>
    <x v="2473"/>
    <x v="142"/>
    <x v="278"/>
    <x v="12041"/>
    <n v="11500"/>
    <m/>
    <n v="-11500"/>
    <x v="249"/>
  </r>
  <r>
    <x v="2473"/>
    <x v="4"/>
    <x v="2"/>
    <x v="12042"/>
    <n v="400"/>
    <m/>
    <n v="-400"/>
    <x v="249"/>
  </r>
  <r>
    <x v="2473"/>
    <x v="133"/>
    <x v="286"/>
    <x v="11987"/>
    <n v="414700"/>
    <m/>
    <n v="-414700"/>
    <x v="249"/>
  </r>
  <r>
    <x v="2473"/>
    <x v="133"/>
    <x v="943"/>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3"/>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30"/>
    <x v="278"/>
    <x v="12055"/>
    <n v="4600"/>
    <m/>
    <n v="-4600"/>
    <x v="249"/>
  </r>
  <r>
    <x v="2475"/>
    <x v="130"/>
    <x v="278"/>
    <x v="12056"/>
    <n v="1980"/>
    <m/>
    <n v="-1980"/>
    <x v="249"/>
  </r>
  <r>
    <x v="2475"/>
    <x v="133"/>
    <x v="278"/>
    <x v="12055"/>
    <n v="4600"/>
    <m/>
    <n v="-4600"/>
    <x v="249"/>
  </r>
  <r>
    <x v="2475"/>
    <x v="4"/>
    <x v="2"/>
    <x v="8114"/>
    <n v="2000"/>
    <m/>
    <n v="-2000"/>
    <x v="249"/>
  </r>
  <r>
    <x v="2475"/>
    <x v="137"/>
    <x v="278"/>
    <x v="11801"/>
    <n v="86530"/>
    <m/>
    <n v="-86530"/>
    <x v="249"/>
  </r>
  <r>
    <x v="2475"/>
    <x v="119"/>
    <x v="535"/>
    <x v="12057"/>
    <n v="50000"/>
    <m/>
    <n v="-50000"/>
    <x v="249"/>
  </r>
  <r>
    <x v="2475"/>
    <x v="121"/>
    <x v="535"/>
    <x v="12057"/>
    <n v="50000"/>
    <m/>
    <n v="-50000"/>
    <x v="249"/>
  </r>
  <r>
    <x v="2475"/>
    <x v="120"/>
    <x v="535"/>
    <x v="12057"/>
    <n v="50000"/>
    <m/>
    <n v="-50000"/>
    <x v="249"/>
  </r>
  <r>
    <x v="2475"/>
    <x v="113"/>
    <x v="417"/>
    <x v="12058"/>
    <n v="128000"/>
    <m/>
    <n v="-128000"/>
    <x v="249"/>
  </r>
  <r>
    <x v="2475"/>
    <x v="133"/>
    <x v="278"/>
    <x v="12059"/>
    <n v="40220"/>
    <m/>
    <n v="-40220"/>
    <x v="249"/>
  </r>
  <r>
    <x v="2475"/>
    <x v="133"/>
    <x v="787"/>
    <x v="12060"/>
    <n v="200000"/>
    <m/>
    <n v="-200000"/>
    <x v="249"/>
  </r>
  <r>
    <x v="2475"/>
    <x v="104"/>
    <x v="878"/>
    <x v="12061"/>
    <n v="42000"/>
    <m/>
    <n v="-42000"/>
    <x v="249"/>
  </r>
  <r>
    <x v="2475"/>
    <x v="135"/>
    <x v="944"/>
    <x v="12062"/>
    <n v="50000"/>
    <m/>
    <n v="-50000"/>
    <x v="249"/>
  </r>
  <r>
    <x v="2475"/>
    <x v="23"/>
    <x v="945"/>
    <x v="10714"/>
    <n v="80000"/>
    <m/>
    <n v="-80000"/>
    <x v="249"/>
  </r>
  <r>
    <x v="2476"/>
    <x v="137"/>
    <x v="634"/>
    <x v="12063"/>
    <n v="103500"/>
    <m/>
    <n v="-103500"/>
    <x v="249"/>
  </r>
  <r>
    <x v="2476"/>
    <x v="141"/>
    <x v="634"/>
    <x v="12063"/>
    <n v="103500"/>
    <m/>
    <n v="-103500"/>
    <x v="249"/>
  </r>
  <r>
    <x v="2476"/>
    <x v="104"/>
    <x v="278"/>
    <x v="12064"/>
    <n v="118000"/>
    <m/>
    <n v="-118000"/>
    <x v="249"/>
  </r>
  <r>
    <x v="2476"/>
    <x v="133"/>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6"/>
    <x v="74"/>
    <x v="1696"/>
    <n v="1000"/>
    <m/>
    <n v="-1000"/>
    <x v="249"/>
  </r>
  <r>
    <x v="2478"/>
    <x v="133"/>
    <x v="278"/>
    <x v="12067"/>
    <n v="2400"/>
    <m/>
    <n v="-2400"/>
    <x v="249"/>
  </r>
  <r>
    <x v="2478"/>
    <x v="136"/>
    <x v="805"/>
    <x v="12068"/>
    <n v="30000"/>
    <m/>
    <n v="-30000"/>
    <x v="249"/>
  </r>
  <r>
    <x v="2478"/>
    <x v="130"/>
    <x v="278"/>
    <x v="11625"/>
    <n v="15840"/>
    <m/>
    <n v="-15840"/>
    <x v="249"/>
  </r>
  <r>
    <x v="2478"/>
    <x v="113"/>
    <x v="2"/>
    <x v="12069"/>
    <n v="15000"/>
    <m/>
    <n v="-15000"/>
    <x v="249"/>
  </r>
  <r>
    <x v="2478"/>
    <x v="136"/>
    <x v="2"/>
    <x v="12070"/>
    <n v="1600"/>
    <m/>
    <n v="-1600"/>
    <x v="249"/>
  </r>
  <r>
    <x v="2478"/>
    <x v="133"/>
    <x v="278"/>
    <x v="12071"/>
    <n v="5500"/>
    <m/>
    <n v="-5500"/>
    <x v="249"/>
  </r>
  <r>
    <x v="2478"/>
    <x v="114"/>
    <x v="278"/>
    <x v="12072"/>
    <n v="2643"/>
    <m/>
    <n v="-2643"/>
    <x v="249"/>
  </r>
  <r>
    <x v="2478"/>
    <x v="145"/>
    <x v="2"/>
    <x v="12073"/>
    <n v="5050"/>
    <m/>
    <n v="-5050"/>
    <x v="249"/>
  </r>
  <r>
    <x v="2478"/>
    <x v="133"/>
    <x v="474"/>
    <x v="12074"/>
    <n v="3000"/>
    <m/>
    <n v="-3000"/>
    <x v="249"/>
  </r>
  <r>
    <x v="2478"/>
    <x v="114"/>
    <x v="285"/>
    <x v="12075"/>
    <n v="3000"/>
    <m/>
    <n v="-3000"/>
    <x v="249"/>
  </r>
  <r>
    <x v="2478"/>
    <x v="133"/>
    <x v="278"/>
    <x v="12076"/>
    <n v="15500"/>
    <m/>
    <n v="-15500"/>
    <x v="249"/>
  </r>
  <r>
    <x v="2478"/>
    <x v="4"/>
    <x v="2"/>
    <x v="8114"/>
    <n v="4000"/>
    <m/>
    <n v="-4000"/>
    <x v="249"/>
  </r>
  <r>
    <x v="2478"/>
    <x v="130"/>
    <x v="605"/>
    <x v="12077"/>
    <n v="116289"/>
    <m/>
    <n v="-116289"/>
    <x v="249"/>
  </r>
  <r>
    <x v="2478"/>
    <x v="133"/>
    <x v="447"/>
    <x v="12078"/>
    <n v="46500"/>
    <m/>
    <n v="-46500"/>
    <x v="249"/>
  </r>
  <r>
    <x v="2478"/>
    <x v="142"/>
    <x v="541"/>
    <x v="12079"/>
    <n v="750000"/>
    <m/>
    <n v="-750000"/>
    <x v="249"/>
  </r>
  <r>
    <x v="2479"/>
    <x v="135"/>
    <x v="2"/>
    <x v="12080"/>
    <n v="7500"/>
    <m/>
    <n v="-7500"/>
    <x v="249"/>
  </r>
  <r>
    <x v="2479"/>
    <x v="142"/>
    <x v="390"/>
    <x v="12081"/>
    <n v="9000"/>
    <m/>
    <n v="-9000"/>
    <x v="249"/>
  </r>
  <r>
    <x v="2479"/>
    <x v="37"/>
    <x v="474"/>
    <x v="233"/>
    <n v="1000"/>
    <m/>
    <n v="-1000"/>
    <x v="249"/>
  </r>
  <r>
    <x v="2479"/>
    <x v="133"/>
    <x v="474"/>
    <x v="233"/>
    <n v="1000"/>
    <m/>
    <n v="-1000"/>
    <x v="249"/>
  </r>
  <r>
    <x v="2479"/>
    <x v="114"/>
    <x v="278"/>
    <x v="12082"/>
    <n v="810"/>
    <m/>
    <n v="-810"/>
    <x v="249"/>
  </r>
  <r>
    <x v="2479"/>
    <x v="133"/>
    <x v="474"/>
    <x v="10826"/>
    <n v="4500"/>
    <m/>
    <n v="-4500"/>
    <x v="249"/>
  </r>
  <r>
    <x v="2479"/>
    <x v="114"/>
    <x v="474"/>
    <x v="10826"/>
    <n v="3000"/>
    <m/>
    <n v="-3000"/>
    <x v="249"/>
  </r>
  <r>
    <x v="2479"/>
    <x v="104"/>
    <x v="474"/>
    <x v="233"/>
    <n v="1200"/>
    <m/>
    <n v="-1200"/>
    <x v="249"/>
  </r>
  <r>
    <x v="2479"/>
    <x v="146"/>
    <x v="465"/>
    <x v="898"/>
    <n v="15000"/>
    <m/>
    <n v="-15000"/>
    <x v="249"/>
  </r>
  <r>
    <x v="2479"/>
    <x v="133"/>
    <x v="2"/>
    <x v="12083"/>
    <n v="10000"/>
    <m/>
    <n v="-10000"/>
    <x v="249"/>
  </r>
  <r>
    <x v="2479"/>
    <x v="133"/>
    <x v="2"/>
    <x v="12084"/>
    <n v="10000"/>
    <m/>
    <n v="-10000"/>
    <x v="249"/>
  </r>
  <r>
    <x v="2479"/>
    <x v="114"/>
    <x v="285"/>
    <x v="11882"/>
    <n v="5000"/>
    <m/>
    <n v="-5000"/>
    <x v="249"/>
  </r>
  <r>
    <x v="2479"/>
    <x v="145"/>
    <x v="285"/>
    <x v="11882"/>
    <n v="2000"/>
    <m/>
    <n v="-2000"/>
    <x v="249"/>
  </r>
  <r>
    <x v="2479"/>
    <x v="4"/>
    <x v="2"/>
    <x v="8114"/>
    <n v="3000"/>
    <m/>
    <n v="-3000"/>
    <x v="249"/>
  </r>
  <r>
    <x v="2479"/>
    <x v="130"/>
    <x v="769"/>
    <x v="12085"/>
    <n v="50000"/>
    <m/>
    <n v="-50000"/>
    <x v="249"/>
  </r>
  <r>
    <x v="2479"/>
    <x v="114"/>
    <x v="946"/>
    <x v="12086"/>
    <n v="79000"/>
    <m/>
    <n v="-79000"/>
    <x v="249"/>
  </r>
  <r>
    <x v="2479"/>
    <x v="133"/>
    <x v="286"/>
    <x v="12087"/>
    <n v="31020"/>
    <m/>
    <n v="-31020"/>
    <x v="249"/>
  </r>
  <r>
    <x v="2479"/>
    <x v="130"/>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6"/>
    <x v="866"/>
    <x v="12093"/>
    <n v="20000"/>
    <m/>
    <n v="-20000"/>
    <x v="249"/>
  </r>
  <r>
    <x v="2481"/>
    <x v="142"/>
    <x v="866"/>
    <x v="12094"/>
    <n v="18000"/>
    <m/>
    <n v="-18000"/>
    <x v="249"/>
  </r>
  <r>
    <x v="2481"/>
    <x v="37"/>
    <x v="390"/>
    <x v="12095"/>
    <n v="550"/>
    <m/>
    <n v="-550"/>
    <x v="249"/>
  </r>
  <r>
    <x v="2481"/>
    <x v="112"/>
    <x v="592"/>
    <x v="12096"/>
    <n v="13600"/>
    <m/>
    <n v="-13600"/>
    <x v="249"/>
  </r>
  <r>
    <x v="2481"/>
    <x v="133"/>
    <x v="278"/>
    <x v="12097"/>
    <n v="47000"/>
    <m/>
    <n v="-47000"/>
    <x v="249"/>
  </r>
  <r>
    <x v="2481"/>
    <x v="133"/>
    <x v="278"/>
    <x v="12098"/>
    <n v="2000"/>
    <m/>
    <n v="-2000"/>
    <x v="249"/>
  </r>
  <r>
    <x v="2481"/>
    <x v="130"/>
    <x v="278"/>
    <x v="12099"/>
    <n v="15870"/>
    <m/>
    <n v="-15870"/>
    <x v="249"/>
  </r>
  <r>
    <x v="2481"/>
    <x v="133"/>
    <x v="278"/>
    <x v="12100"/>
    <n v="3000"/>
    <m/>
    <n v="-3000"/>
    <x v="249"/>
  </r>
  <r>
    <x v="2481"/>
    <x v="141"/>
    <x v="927"/>
    <x v="11201"/>
    <n v="500000"/>
    <m/>
    <n v="-500000"/>
    <x v="249"/>
  </r>
  <r>
    <x v="2481"/>
    <x v="133"/>
    <x v="922"/>
    <x v="12101"/>
    <n v="250000"/>
    <m/>
    <n v="-250000"/>
    <x v="249"/>
  </r>
  <r>
    <x v="2481"/>
    <x v="130"/>
    <x v="922"/>
    <x v="12101"/>
    <n v="250000"/>
    <m/>
    <n v="-250000"/>
    <x v="249"/>
  </r>
  <r>
    <x v="2460"/>
    <x v="133"/>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6"/>
    <x v="864"/>
    <x v="12106"/>
    <n v="189500"/>
    <m/>
    <n v="-189500"/>
    <x v="249"/>
  </r>
  <r>
    <x v="2478"/>
    <x v="132"/>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3"/>
    <x v="742"/>
    <x v="12110"/>
    <n v="150000"/>
    <m/>
    <n v="-150000"/>
    <x v="249"/>
  </r>
  <r>
    <x v="2479"/>
    <x v="115"/>
    <x v="742"/>
    <x v="12110"/>
    <n v="22000"/>
    <m/>
    <n v="-22000"/>
    <x v="249"/>
  </r>
  <r>
    <x v="2480"/>
    <x v="114"/>
    <x v="78"/>
    <x v="12111"/>
    <n v="557981"/>
    <m/>
    <n v="-557981"/>
    <x v="249"/>
  </r>
  <r>
    <x v="2480"/>
    <x v="133"/>
    <x v="78"/>
    <x v="12111"/>
    <n v="2672410"/>
    <m/>
    <n v="-2672410"/>
    <x v="249"/>
  </r>
  <r>
    <x v="2480"/>
    <x v="130"/>
    <x v="78"/>
    <x v="12111"/>
    <n v="61009"/>
    <m/>
    <n v="-61009"/>
    <x v="249"/>
  </r>
  <r>
    <x v="2480"/>
    <x v="117"/>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5"/>
    <x v="97"/>
    <x v="12119"/>
    <m/>
    <n v="3300000"/>
    <n v="3300000"/>
    <x v="249"/>
  </r>
  <r>
    <x v="2479"/>
    <x v="135"/>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6"/>
    <x v="97"/>
    <x v="12123"/>
    <m/>
    <n v="4669565"/>
    <n v="4669565"/>
    <x v="249"/>
  </r>
  <r>
    <x v="2482"/>
    <x v="133"/>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3"/>
    <x v="278"/>
    <x v="12124"/>
    <n v="11880"/>
    <m/>
    <n v="-11880"/>
    <x v="250"/>
  </r>
  <r>
    <x v="2482"/>
    <x v="133"/>
    <x v="474"/>
    <x v="233"/>
    <n v="1000"/>
    <m/>
    <n v="-1000"/>
    <x v="250"/>
  </r>
  <r>
    <x v="2482"/>
    <x v="104"/>
    <x v="474"/>
    <x v="233"/>
    <n v="460"/>
    <m/>
    <n v="-460"/>
    <x v="250"/>
  </r>
  <r>
    <x v="2482"/>
    <x v="132"/>
    <x v="827"/>
    <x v="12125"/>
    <n v="500000"/>
    <m/>
    <n v="-500000"/>
    <x v="250"/>
  </r>
  <r>
    <x v="2482"/>
    <x v="133"/>
    <x v="787"/>
    <x v="12126"/>
    <n v="100000"/>
    <m/>
    <n v="-100000"/>
    <x v="250"/>
  </r>
  <r>
    <x v="2482"/>
    <x v="104"/>
    <x v="450"/>
    <x v="12127"/>
    <n v="110000"/>
    <m/>
    <n v="-110000"/>
    <x v="250"/>
  </r>
  <r>
    <x v="2482"/>
    <x v="137"/>
    <x v="278"/>
    <x v="11801"/>
    <n v="88400"/>
    <m/>
    <n v="-88400"/>
    <x v="250"/>
  </r>
  <r>
    <x v="2482"/>
    <x v="133"/>
    <x v="278"/>
    <x v="12128"/>
    <n v="150000"/>
    <m/>
    <n v="-150000"/>
    <x v="250"/>
  </r>
  <r>
    <x v="2482"/>
    <x v="1"/>
    <x v="919"/>
    <x v="12129"/>
    <n v="150000"/>
    <m/>
    <n v="-150000"/>
    <x v="250"/>
  </r>
  <r>
    <x v="2483"/>
    <x v="133"/>
    <x v="474"/>
    <x v="233"/>
    <n v="300"/>
    <m/>
    <n v="-300"/>
    <x v="250"/>
  </r>
  <r>
    <x v="2484"/>
    <x v="114"/>
    <x v="278"/>
    <x v="12130"/>
    <n v="2600"/>
    <m/>
    <n v="-2600"/>
    <x v="250"/>
  </r>
  <r>
    <x v="2484"/>
    <x v="132"/>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6"/>
    <x v="2"/>
    <x v="12135"/>
    <n v="1000"/>
    <m/>
    <n v="-1000"/>
    <x v="250"/>
  </r>
  <r>
    <x v="2484"/>
    <x v="147"/>
    <x v="894"/>
    <x v="12136"/>
    <n v="200000"/>
    <m/>
    <n v="-200000"/>
    <x v="250"/>
  </r>
  <r>
    <x v="2484"/>
    <x v="133"/>
    <x v="278"/>
    <x v="12137"/>
    <n v="50000"/>
    <m/>
    <n v="-50000"/>
    <x v="250"/>
  </r>
  <r>
    <x v="2484"/>
    <x v="142"/>
    <x v="43"/>
    <x v="12138"/>
    <n v="187000"/>
    <m/>
    <n v="-187000"/>
    <x v="250"/>
  </r>
  <r>
    <x v="2484"/>
    <x v="104"/>
    <x v="43"/>
    <x v="11948"/>
    <n v="90000"/>
    <m/>
    <n v="-90000"/>
    <x v="250"/>
  </r>
  <r>
    <x v="2485"/>
    <x v="114"/>
    <x v="474"/>
    <x v="233"/>
    <n v="1000"/>
    <m/>
    <n v="-1000"/>
    <x v="250"/>
  </r>
  <r>
    <x v="2485"/>
    <x v="133"/>
    <x v="474"/>
    <x v="233"/>
    <n v="600"/>
    <m/>
    <n v="-600"/>
    <x v="250"/>
  </r>
  <r>
    <x v="2485"/>
    <x v="132"/>
    <x v="278"/>
    <x v="12139"/>
    <n v="14140"/>
    <m/>
    <n v="-14140"/>
    <x v="250"/>
  </r>
  <r>
    <x v="2485"/>
    <x v="136"/>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3"/>
    <x v="43"/>
    <x v="11740"/>
    <n v="45000"/>
    <m/>
    <n v="-45000"/>
    <x v="250"/>
  </r>
  <r>
    <x v="2485"/>
    <x v="130"/>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17"/>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6"/>
    <x v="43"/>
    <x v="12155"/>
    <n v="264644"/>
    <m/>
    <n v="-264644"/>
    <x v="250"/>
  </r>
  <r>
    <x v="2486"/>
    <x v="104"/>
    <x v="278"/>
    <x v="12156"/>
    <n v="1500"/>
    <m/>
    <n v="-1500"/>
    <x v="250"/>
  </r>
  <r>
    <x v="2486"/>
    <x v="104"/>
    <x v="474"/>
    <x v="233"/>
    <n v="500"/>
    <m/>
    <n v="-500"/>
    <x v="250"/>
  </r>
  <r>
    <x v="2486"/>
    <x v="4"/>
    <x v="43"/>
    <x v="12157"/>
    <n v="143000"/>
    <m/>
    <n v="-143000"/>
    <x v="250"/>
  </r>
  <r>
    <x v="2486"/>
    <x v="136"/>
    <x v="43"/>
    <x v="11956"/>
    <n v="413890"/>
    <m/>
    <n v="-413890"/>
    <x v="250"/>
  </r>
  <r>
    <x v="2486"/>
    <x v="103"/>
    <x v="278"/>
    <x v="12158"/>
    <n v="75000"/>
    <m/>
    <n v="-75000"/>
    <x v="250"/>
  </r>
  <r>
    <x v="2486"/>
    <x v="22"/>
    <x v="43"/>
    <x v="11752"/>
    <n v="192569"/>
    <m/>
    <n v="-192569"/>
    <x v="250"/>
  </r>
  <r>
    <x v="2486"/>
    <x v="133"/>
    <x v="693"/>
    <x v="12159"/>
    <n v="100000"/>
    <m/>
    <n v="-100000"/>
    <x v="250"/>
  </r>
  <r>
    <x v="2486"/>
    <x v="114"/>
    <x v="43"/>
    <x v="12160"/>
    <n v="101429"/>
    <m/>
    <n v="-101429"/>
    <x v="250"/>
  </r>
  <r>
    <x v="2486"/>
    <x v="132"/>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17"/>
    <x v="43"/>
    <x v="8966"/>
    <n v="52600"/>
    <m/>
    <n v="-52600"/>
    <x v="250"/>
  </r>
  <r>
    <x v="2487"/>
    <x v="136"/>
    <x v="43"/>
    <x v="12165"/>
    <n v="241780"/>
    <m/>
    <n v="-241780"/>
    <x v="250"/>
  </r>
  <r>
    <x v="2487"/>
    <x v="138"/>
    <x v="2"/>
    <x v="12166"/>
    <n v="10000"/>
    <m/>
    <n v="-10000"/>
    <x v="250"/>
  </r>
  <r>
    <x v="2487"/>
    <x v="4"/>
    <x v="2"/>
    <x v="8114"/>
    <n v="3000"/>
    <m/>
    <n v="-3000"/>
    <x v="250"/>
  </r>
  <r>
    <x v="2487"/>
    <x v="117"/>
    <x v="43"/>
    <x v="11759"/>
    <n v="33000"/>
    <m/>
    <n v="-33000"/>
    <x v="250"/>
  </r>
  <r>
    <x v="2487"/>
    <x v="115"/>
    <x v="43"/>
    <x v="11762"/>
    <n v="38570"/>
    <m/>
    <n v="-38570"/>
    <x v="250"/>
  </r>
  <r>
    <x v="2487"/>
    <x v="145"/>
    <x v="278"/>
    <x v="12167"/>
    <n v="11600"/>
    <m/>
    <n v="-11600"/>
    <x v="250"/>
  </r>
  <r>
    <x v="2487"/>
    <x v="136"/>
    <x v="742"/>
    <x v="9293"/>
    <n v="150000"/>
    <m/>
    <n v="-150000"/>
    <x v="250"/>
  </r>
  <r>
    <x v="2487"/>
    <x v="108"/>
    <x v="742"/>
    <x v="12168"/>
    <n v="50000"/>
    <m/>
    <n v="-50000"/>
    <x v="250"/>
  </r>
  <r>
    <x v="2487"/>
    <x v="138"/>
    <x v="904"/>
    <x v="12169"/>
    <n v="25000"/>
    <m/>
    <n v="-25000"/>
    <x v="250"/>
  </r>
  <r>
    <x v="2487"/>
    <x v="135"/>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3"/>
    <x v="145"/>
    <x v="12170"/>
    <n v="1260"/>
    <m/>
    <n v="-1260"/>
    <x v="250"/>
  </r>
  <r>
    <x v="2487"/>
    <x v="118"/>
    <x v="145"/>
    <x v="12170"/>
    <n v="48500"/>
    <m/>
    <n v="-48500"/>
    <x v="250"/>
  </r>
  <r>
    <x v="2487"/>
    <x v="135"/>
    <x v="145"/>
    <x v="12170"/>
    <n v="13490"/>
    <m/>
    <n v="-13490"/>
    <x v="250"/>
  </r>
  <r>
    <x v="2487"/>
    <x v="138"/>
    <x v="145"/>
    <x v="12170"/>
    <n v="2973"/>
    <m/>
    <n v="-2973"/>
    <x v="250"/>
  </r>
  <r>
    <x v="2487"/>
    <x v="117"/>
    <x v="145"/>
    <x v="12170"/>
    <n v="18043"/>
    <m/>
    <n v="-18043"/>
    <x v="250"/>
  </r>
  <r>
    <x v="2487"/>
    <x v="134"/>
    <x v="145"/>
    <x v="12170"/>
    <n v="9915"/>
    <m/>
    <n v="-9915"/>
    <x v="250"/>
  </r>
  <r>
    <x v="2487"/>
    <x v="132"/>
    <x v="278"/>
    <x v="12171"/>
    <n v="54900"/>
    <m/>
    <n v="-54900"/>
    <x v="250"/>
  </r>
  <r>
    <x v="2487"/>
    <x v="7"/>
    <x v="560"/>
    <x v="12172"/>
    <n v="85000"/>
    <m/>
    <n v="-85000"/>
    <x v="250"/>
  </r>
  <r>
    <x v="2487"/>
    <x v="117"/>
    <x v="285"/>
    <x v="12173"/>
    <n v="20000"/>
    <m/>
    <n v="-20000"/>
    <x v="250"/>
  </r>
  <r>
    <x v="2488"/>
    <x v="93"/>
    <x v="278"/>
    <x v="12174"/>
    <n v="3600"/>
    <m/>
    <n v="-3600"/>
    <x v="250"/>
  </r>
  <r>
    <x v="2488"/>
    <x v="138"/>
    <x v="278"/>
    <x v="12175"/>
    <n v="3208"/>
    <m/>
    <n v="-3208"/>
    <x v="250"/>
  </r>
  <r>
    <x v="2488"/>
    <x v="136"/>
    <x v="43"/>
    <x v="8658"/>
    <n v="59500"/>
    <m/>
    <n v="-59500"/>
    <x v="250"/>
  </r>
  <r>
    <x v="2488"/>
    <x v="115"/>
    <x v="43"/>
    <x v="11744"/>
    <n v="30400"/>
    <m/>
    <n v="-30400"/>
    <x v="250"/>
  </r>
  <r>
    <x v="2488"/>
    <x v="136"/>
    <x v="2"/>
    <x v="8173"/>
    <n v="1300"/>
    <m/>
    <n v="-1300"/>
    <x v="250"/>
  </r>
  <r>
    <x v="2488"/>
    <x v="114"/>
    <x v="278"/>
    <x v="12176"/>
    <n v="10000"/>
    <m/>
    <n v="-10000"/>
    <x v="250"/>
  </r>
  <r>
    <x v="2488"/>
    <x v="70"/>
    <x v="2"/>
    <x v="12177"/>
    <n v="17000"/>
    <m/>
    <n v="-17000"/>
    <x v="250"/>
  </r>
  <r>
    <x v="2489"/>
    <x v="73"/>
    <x v="208"/>
    <x v="12178"/>
    <n v="120229"/>
    <m/>
    <n v="-120229"/>
    <x v="250"/>
  </r>
  <r>
    <x v="2489"/>
    <x v="119"/>
    <x v="208"/>
    <x v="12178"/>
    <n v="94000"/>
    <m/>
    <n v="-94000"/>
    <x v="250"/>
  </r>
  <r>
    <x v="2489"/>
    <x v="121"/>
    <x v="208"/>
    <x v="12178"/>
    <n v="191771"/>
    <m/>
    <n v="-191771"/>
    <x v="250"/>
  </r>
  <r>
    <x v="2489"/>
    <x v="120"/>
    <x v="208"/>
    <x v="12178"/>
    <n v="94000"/>
    <m/>
    <n v="-94000"/>
    <x v="250"/>
  </r>
  <r>
    <x v="2490"/>
    <x v="4"/>
    <x v="434"/>
    <x v="233"/>
    <n v="1900"/>
    <m/>
    <n v="-1900"/>
    <x v="250"/>
  </r>
  <r>
    <x v="2490"/>
    <x v="136"/>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4"/>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5"/>
    <x v="937"/>
    <x v="12182"/>
    <n v="85881"/>
    <m/>
    <n v="-85881"/>
    <x v="250"/>
  </r>
  <r>
    <x v="2491"/>
    <x v="133"/>
    <x v="937"/>
    <x v="12182"/>
    <n v="116510"/>
    <m/>
    <n v="-116510"/>
    <x v="250"/>
  </r>
  <r>
    <x v="2491"/>
    <x v="136"/>
    <x v="937"/>
    <x v="12182"/>
    <n v="92744"/>
    <m/>
    <n v="-92744"/>
    <x v="250"/>
  </r>
  <r>
    <x v="2491"/>
    <x v="129"/>
    <x v="937"/>
    <x v="12182"/>
    <n v="14554"/>
    <m/>
    <n v="-14554"/>
    <x v="250"/>
  </r>
  <r>
    <x v="2491"/>
    <x v="138"/>
    <x v="937"/>
    <x v="12182"/>
    <n v="59094"/>
    <m/>
    <n v="-59094"/>
    <x v="250"/>
  </r>
  <r>
    <x v="2491"/>
    <x v="134"/>
    <x v="937"/>
    <x v="12182"/>
    <n v="30208"/>
    <m/>
    <n v="-30208"/>
    <x v="250"/>
  </r>
  <r>
    <x v="2491"/>
    <x v="133"/>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4"/>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7"/>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6"/>
    <x v="864"/>
    <x v="12194"/>
    <n v="150000"/>
    <m/>
    <n v="-150000"/>
    <x v="250"/>
  </r>
  <r>
    <x v="2492"/>
    <x v="148"/>
    <x v="278"/>
    <x v="12195"/>
    <n v="49000"/>
    <m/>
    <n v="-49000"/>
    <x v="250"/>
  </r>
  <r>
    <x v="2492"/>
    <x v="136"/>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6"/>
    <x v="474"/>
    <x v="233"/>
    <n v="1000"/>
    <m/>
    <n v="-1000"/>
    <x v="250"/>
  </r>
  <r>
    <x v="2494"/>
    <x v="108"/>
    <x v="948"/>
    <x v="12199"/>
    <n v="400000"/>
    <m/>
    <n v="-400000"/>
    <x v="250"/>
  </r>
  <r>
    <x v="2494"/>
    <x v="148"/>
    <x v="949"/>
    <x v="12200"/>
    <n v="50000"/>
    <m/>
    <n v="-50000"/>
    <x v="250"/>
  </r>
  <r>
    <x v="2494"/>
    <x v="148"/>
    <x v="278"/>
    <x v="12201"/>
    <n v="100000"/>
    <m/>
    <n v="-100000"/>
    <x v="250"/>
  </r>
  <r>
    <x v="2495"/>
    <x v="147"/>
    <x v="314"/>
    <x v="898"/>
    <n v="100000"/>
    <m/>
    <n v="-100000"/>
    <x v="250"/>
  </r>
  <r>
    <x v="2495"/>
    <x v="136"/>
    <x v="43"/>
    <x v="12202"/>
    <n v="6000"/>
    <m/>
    <n v="-6000"/>
    <x v="250"/>
  </r>
  <r>
    <x v="2496"/>
    <x v="133"/>
    <x v="474"/>
    <x v="233"/>
    <n v="600"/>
    <m/>
    <n v="-600"/>
    <x v="250"/>
  </r>
  <r>
    <x v="2496"/>
    <x v="114"/>
    <x v="474"/>
    <x v="233"/>
    <n v="600"/>
    <m/>
    <n v="-600"/>
    <x v="250"/>
  </r>
  <r>
    <x v="2496"/>
    <x v="117"/>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8"/>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6"/>
    <x v="278"/>
    <x v="3490"/>
    <n v="6550"/>
    <m/>
    <n v="-6550"/>
    <x v="250"/>
  </r>
  <r>
    <x v="2497"/>
    <x v="117"/>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5"/>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6"/>
    <x v="866"/>
    <x v="898"/>
    <n v="16000"/>
    <m/>
    <n v="-16000"/>
    <x v="250"/>
  </r>
  <r>
    <x v="2498"/>
    <x v="130"/>
    <x v="285"/>
    <x v="12217"/>
    <n v="300"/>
    <m/>
    <n v="-300"/>
    <x v="250"/>
  </r>
  <r>
    <x v="2498"/>
    <x v="133"/>
    <x v="278"/>
    <x v="12218"/>
    <n v="30000"/>
    <m/>
    <n v="-30000"/>
    <x v="250"/>
  </r>
  <r>
    <x v="2498"/>
    <x v="132"/>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5"/>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0"/>
    <x v="898"/>
    <n v="100000"/>
    <m/>
    <n v="-100000"/>
    <x v="250"/>
  </r>
  <r>
    <x v="2499"/>
    <x v="114"/>
    <x v="757"/>
    <x v="898"/>
    <n v="100000"/>
    <m/>
    <n v="-100000"/>
    <x v="250"/>
  </r>
  <r>
    <x v="2499"/>
    <x v="147"/>
    <x v="278"/>
    <x v="11581"/>
    <n v="48500"/>
    <m/>
    <n v="-48500"/>
    <x v="250"/>
  </r>
  <r>
    <x v="2499"/>
    <x v="133"/>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30"/>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3"/>
    <x v="278"/>
    <x v="12218"/>
    <n v="6000"/>
    <m/>
    <n v="-6000"/>
    <x v="250"/>
  </r>
  <r>
    <x v="2502"/>
    <x v="133"/>
    <x v="278"/>
    <x v="12230"/>
    <n v="2000"/>
    <m/>
    <n v="-2000"/>
    <x v="250"/>
  </r>
  <r>
    <x v="2502"/>
    <x v="133"/>
    <x v="474"/>
    <x v="12231"/>
    <n v="500"/>
    <m/>
    <n v="-500"/>
    <x v="250"/>
  </r>
  <r>
    <x v="2502"/>
    <x v="130"/>
    <x v="474"/>
    <x v="12232"/>
    <n v="6000"/>
    <m/>
    <n v="-6000"/>
    <x v="250"/>
  </r>
  <r>
    <x v="2502"/>
    <x v="117"/>
    <x v="951"/>
    <x v="898"/>
    <n v="30000"/>
    <m/>
    <n v="-30000"/>
    <x v="250"/>
  </r>
  <r>
    <x v="2502"/>
    <x v="117"/>
    <x v="951"/>
    <x v="12233"/>
    <n v="25000"/>
    <m/>
    <n v="-25000"/>
    <x v="250"/>
  </r>
  <r>
    <x v="2502"/>
    <x v="103"/>
    <x v="856"/>
    <x v="12234"/>
    <n v="200000"/>
    <m/>
    <n v="-200000"/>
    <x v="250"/>
  </r>
  <r>
    <x v="2503"/>
    <x v="136"/>
    <x v="474"/>
    <x v="233"/>
    <n v="2200"/>
    <m/>
    <n v="-2200"/>
    <x v="250"/>
  </r>
  <r>
    <x v="2504"/>
    <x v="113"/>
    <x v="43"/>
    <x v="9499"/>
    <n v="70000"/>
    <m/>
    <n v="-70000"/>
    <x v="250"/>
  </r>
  <r>
    <x v="2504"/>
    <x v="117"/>
    <x v="878"/>
    <x v="898"/>
    <n v="5000"/>
    <m/>
    <n v="-5000"/>
    <x v="250"/>
  </r>
  <r>
    <x v="2504"/>
    <x v="4"/>
    <x v="43"/>
    <x v="5914"/>
    <n v="129500"/>
    <m/>
    <n v="-129500"/>
    <x v="250"/>
  </r>
  <r>
    <x v="2504"/>
    <x v="4"/>
    <x v="2"/>
    <x v="5914"/>
    <n v="2500"/>
    <m/>
    <n v="-2500"/>
    <x v="250"/>
  </r>
  <r>
    <x v="2504"/>
    <x v="4"/>
    <x v="2"/>
    <x v="8114"/>
    <n v="3000"/>
    <m/>
    <n v="-3000"/>
    <x v="250"/>
  </r>
  <r>
    <x v="2504"/>
    <x v="130"/>
    <x v="286"/>
    <x v="12235"/>
    <n v="317100"/>
    <m/>
    <n v="-317100"/>
    <x v="250"/>
  </r>
  <r>
    <x v="2504"/>
    <x v="114"/>
    <x v="38"/>
    <x v="12236"/>
    <n v="100000"/>
    <m/>
    <n v="-100000"/>
    <x v="250"/>
  </r>
  <r>
    <x v="2504"/>
    <x v="147"/>
    <x v="863"/>
    <x v="12237"/>
    <n v="100000"/>
    <m/>
    <n v="-100000"/>
    <x v="250"/>
  </r>
  <r>
    <x v="2504"/>
    <x v="136"/>
    <x v="864"/>
    <x v="12238"/>
    <n v="100000"/>
    <m/>
    <n v="-100000"/>
    <x v="250"/>
  </r>
  <r>
    <x v="2504"/>
    <x v="136"/>
    <x v="864"/>
    <x v="12238"/>
    <n v="400000"/>
    <m/>
    <n v="-400000"/>
    <x v="250"/>
  </r>
  <r>
    <x v="2504"/>
    <x v="115"/>
    <x v="43"/>
    <x v="12239"/>
    <n v="187000"/>
    <m/>
    <n v="-187000"/>
    <x v="250"/>
  </r>
  <r>
    <x v="2504"/>
    <x v="114"/>
    <x v="43"/>
    <x v="12240"/>
    <n v="120000"/>
    <m/>
    <n v="-120000"/>
    <x v="250"/>
  </r>
  <r>
    <x v="2504"/>
    <x v="134"/>
    <x v="43"/>
    <x v="12241"/>
    <n v="90000"/>
    <m/>
    <n v="-90000"/>
    <x v="250"/>
  </r>
  <r>
    <x v="2504"/>
    <x v="128"/>
    <x v="929"/>
    <x v="12242"/>
    <n v="50000"/>
    <m/>
    <n v="-50000"/>
    <x v="250"/>
  </r>
  <r>
    <x v="2505"/>
    <x v="136"/>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6"/>
    <x v="43"/>
    <x v="12248"/>
    <n v="84870.967741935485"/>
    <m/>
    <n v="-84870.967741935485"/>
    <x v="250"/>
  </r>
  <r>
    <x v="2505"/>
    <x v="117"/>
    <x v="716"/>
    <x v="12249"/>
    <n v="30000"/>
    <m/>
    <n v="-30000"/>
    <x v="250"/>
  </r>
  <r>
    <x v="2505"/>
    <x v="113"/>
    <x v="885"/>
    <x v="12250"/>
    <n v="75000"/>
    <m/>
    <n v="-75000"/>
    <x v="250"/>
  </r>
  <r>
    <x v="2505"/>
    <x v="22"/>
    <x v="43"/>
    <x v="12251"/>
    <n v="184560"/>
    <m/>
    <n v="-184560"/>
    <x v="250"/>
  </r>
  <r>
    <x v="2506"/>
    <x v="114"/>
    <x v="950"/>
    <x v="10507"/>
    <n v="49500"/>
    <m/>
    <n v="-49500"/>
    <x v="250"/>
  </r>
  <r>
    <x v="2506"/>
    <x v="130"/>
    <x v="43"/>
    <x v="12252"/>
    <n v="65000"/>
    <m/>
    <n v="-65000"/>
    <x v="250"/>
  </r>
  <r>
    <x v="2506"/>
    <x v="130"/>
    <x v="285"/>
    <x v="12217"/>
    <n v="500"/>
    <m/>
    <n v="-500"/>
    <x v="250"/>
  </r>
  <r>
    <x v="2506"/>
    <x v="98"/>
    <x v="43"/>
    <x v="11332"/>
    <n v="95000"/>
    <m/>
    <n v="-95000"/>
    <x v="250"/>
  </r>
  <r>
    <x v="2506"/>
    <x v="133"/>
    <x v="43"/>
    <x v="11740"/>
    <n v="45000"/>
    <m/>
    <n v="-45000"/>
    <x v="250"/>
  </r>
  <r>
    <x v="2506"/>
    <x v="130"/>
    <x v="922"/>
    <x v="12253"/>
    <n v="200000"/>
    <m/>
    <n v="-200000"/>
    <x v="250"/>
  </r>
  <r>
    <x v="2506"/>
    <x v="133"/>
    <x v="922"/>
    <x v="12253"/>
    <n v="200000"/>
    <m/>
    <n v="-200000"/>
    <x v="250"/>
  </r>
  <r>
    <x v="2506"/>
    <x v="150"/>
    <x v="43"/>
    <x v="12254"/>
    <n v="126150"/>
    <m/>
    <n v="-126150"/>
    <x v="250"/>
  </r>
  <r>
    <x v="2506"/>
    <x v="132"/>
    <x v="43"/>
    <x v="12255"/>
    <n v="143100"/>
    <m/>
    <n v="-143100"/>
    <x v="250"/>
  </r>
  <r>
    <x v="2506"/>
    <x v="115"/>
    <x v="895"/>
    <x v="12256"/>
    <n v="30000"/>
    <m/>
    <n v="-30000"/>
    <x v="250"/>
  </r>
  <r>
    <x v="2506"/>
    <x v="134"/>
    <x v="904"/>
    <x v="12257"/>
    <n v="100000"/>
    <m/>
    <n v="-100000"/>
    <x v="250"/>
  </r>
  <r>
    <x v="2506"/>
    <x v="147"/>
    <x v="863"/>
    <x v="12258"/>
    <n v="100000"/>
    <m/>
    <n v="-100000"/>
    <x v="250"/>
  </r>
  <r>
    <x v="2507"/>
    <x v="73"/>
    <x v="789"/>
    <x v="898"/>
    <n v="50000"/>
    <m/>
    <n v="-50000"/>
    <x v="250"/>
  </r>
  <r>
    <x v="2507"/>
    <x v="136"/>
    <x v="2"/>
    <x v="11957"/>
    <n v="2000"/>
    <m/>
    <n v="-2000"/>
    <x v="250"/>
  </r>
  <r>
    <x v="2507"/>
    <x v="136"/>
    <x v="285"/>
    <x v="12075"/>
    <n v="1500"/>
    <m/>
    <n v="-1500"/>
    <x v="250"/>
  </r>
  <r>
    <x v="2507"/>
    <x v="117"/>
    <x v="278"/>
    <x v="12259"/>
    <n v="3450"/>
    <m/>
    <n v="-3450"/>
    <x v="250"/>
  </r>
  <r>
    <x v="2507"/>
    <x v="4"/>
    <x v="2"/>
    <x v="8114"/>
    <n v="2000"/>
    <m/>
    <n v="-2000"/>
    <x v="250"/>
  </r>
  <r>
    <x v="2507"/>
    <x v="147"/>
    <x v="43"/>
    <x v="12260"/>
    <n v="179048.38709677418"/>
    <m/>
    <n v="-179048.38709677418"/>
    <x v="250"/>
  </r>
  <r>
    <x v="2507"/>
    <x v="117"/>
    <x v="278"/>
    <x v="12261"/>
    <n v="1000"/>
    <m/>
    <n v="-1000"/>
    <x v="250"/>
  </r>
  <r>
    <x v="2507"/>
    <x v="117"/>
    <x v="43"/>
    <x v="12262"/>
    <n v="68016.129032258061"/>
    <m/>
    <n v="-68016.129032258061"/>
    <x v="250"/>
  </r>
  <r>
    <x v="2507"/>
    <x v="117"/>
    <x v="278"/>
    <x v="12263"/>
    <n v="3000"/>
    <m/>
    <n v="-3000"/>
    <x v="250"/>
  </r>
  <r>
    <x v="2507"/>
    <x v="1"/>
    <x v="919"/>
    <x v="12228"/>
    <n v="20000"/>
    <m/>
    <n v="-20000"/>
    <x v="250"/>
  </r>
  <r>
    <x v="2508"/>
    <x v="150"/>
    <x v="278"/>
    <x v="12264"/>
    <n v="78292"/>
    <m/>
    <n v="-78292"/>
    <x v="250"/>
  </r>
  <r>
    <x v="2509"/>
    <x v="149"/>
    <x v="369"/>
    <x v="12265"/>
    <n v="100000"/>
    <m/>
    <n v="-100000"/>
    <x v="250"/>
  </r>
  <r>
    <x v="2486"/>
    <x v="117"/>
    <x v="869"/>
    <x v="12266"/>
    <n v="80000"/>
    <m/>
    <n v="-80000"/>
    <x v="250"/>
  </r>
  <r>
    <x v="2489"/>
    <x v="98"/>
    <x v="642"/>
    <x v="12267"/>
    <n v="50000"/>
    <m/>
    <n v="-50000"/>
    <x v="250"/>
  </r>
  <r>
    <x v="2491"/>
    <x v="128"/>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3"/>
    <x v="693"/>
    <x v="12271"/>
    <n v="150000"/>
    <m/>
    <n v="-150000"/>
    <x v="250"/>
  </r>
  <r>
    <x v="2502"/>
    <x v="133"/>
    <x v="856"/>
    <x v="12272"/>
    <n v="400000"/>
    <m/>
    <n v="-400000"/>
    <x v="250"/>
  </r>
  <r>
    <x v="2502"/>
    <x v="136"/>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6"/>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117"/>
    <x v="97"/>
    <x v="12287"/>
    <m/>
    <n v="5000000"/>
    <n v="5000000"/>
    <x v="250"/>
  </r>
  <r>
    <x v="2501"/>
    <x v="117"/>
    <x v="97"/>
    <x v="12288"/>
    <m/>
    <n v="5000000"/>
    <n v="5000000"/>
    <x v="250"/>
  </r>
  <r>
    <x v="2501"/>
    <x v="112"/>
    <x v="97"/>
    <x v="12289"/>
    <m/>
    <n v="1675000"/>
    <n v="1675000"/>
    <x v="250"/>
  </r>
  <r>
    <x v="2501"/>
    <x v="112"/>
    <x v="97"/>
    <x v="9184"/>
    <n v="16750"/>
    <m/>
    <n v="-16750"/>
    <x v="250"/>
  </r>
  <r>
    <x v="2506"/>
    <x v="128"/>
    <x v="97"/>
    <x v="11244"/>
    <m/>
    <n v="281462"/>
    <n v="281462"/>
    <x v="250"/>
  </r>
  <r>
    <x v="2506"/>
    <x v="98"/>
    <x v="97"/>
    <x v="12267"/>
    <m/>
    <n v="50000"/>
    <n v="50000"/>
    <x v="250"/>
  </r>
  <r>
    <x v="2507"/>
    <x v="123"/>
    <x v="97"/>
    <x v="12274"/>
    <m/>
    <n v="931150"/>
    <n v="931150"/>
    <x v="250"/>
  </r>
  <r>
    <x v="2507"/>
    <x v="97"/>
    <x v="97"/>
    <x v="12290"/>
    <m/>
    <n v="737652"/>
    <n v="737652"/>
    <x v="250"/>
  </r>
  <r>
    <x v="2509"/>
    <x v="132"/>
    <x v="97"/>
    <x v="12291"/>
    <m/>
    <n v="10024000"/>
    <n v="10024000"/>
    <x v="250"/>
  </r>
  <r>
    <x v="2510"/>
    <x v="138"/>
    <x v="278"/>
    <x v="12292"/>
    <n v="4500"/>
    <m/>
    <n v="-4500"/>
    <x v="251"/>
  </r>
  <r>
    <x v="2511"/>
    <x v="117"/>
    <x v="43"/>
    <x v="11762"/>
    <n v="41300"/>
    <m/>
    <n v="-41300"/>
    <x v="251"/>
  </r>
  <r>
    <x v="2511"/>
    <x v="4"/>
    <x v="43"/>
    <x v="11941"/>
    <n v="41000"/>
    <m/>
    <n v="-41000"/>
    <x v="251"/>
  </r>
  <r>
    <x v="2511"/>
    <x v="136"/>
    <x v="43"/>
    <x v="8010"/>
    <n v="78000"/>
    <m/>
    <n v="-78000"/>
    <x v="251"/>
  </r>
  <r>
    <x v="2511"/>
    <x v="115"/>
    <x v="285"/>
    <x v="12075"/>
    <n v="3000"/>
    <m/>
    <n v="-3000"/>
    <x v="251"/>
  </r>
  <r>
    <x v="2511"/>
    <x v="4"/>
    <x v="2"/>
    <x v="8114"/>
    <n v="3000"/>
    <m/>
    <n v="-3000"/>
    <x v="251"/>
  </r>
  <r>
    <x v="2511"/>
    <x v="133"/>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17"/>
    <x v="43"/>
    <x v="8966"/>
    <n v="55200"/>
    <m/>
    <n v="-55200"/>
    <x v="251"/>
  </r>
  <r>
    <x v="2512"/>
    <x v="128"/>
    <x v="285"/>
    <x v="12295"/>
    <n v="2000"/>
    <m/>
    <n v="-2000"/>
    <x v="251"/>
  </r>
  <r>
    <x v="2512"/>
    <x v="128"/>
    <x v="2"/>
    <x v="12296"/>
    <n v="450"/>
    <m/>
    <n v="-450"/>
    <x v="251"/>
  </r>
  <r>
    <x v="2512"/>
    <x v="117"/>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6"/>
    <x v="277"/>
    <x v="12304"/>
    <n v="15000"/>
    <m/>
    <n v="-15000"/>
    <x v="251"/>
  </r>
  <r>
    <x v="2513"/>
    <x v="115"/>
    <x v="277"/>
    <x v="12304"/>
    <n v="15000"/>
    <m/>
    <n v="-15000"/>
    <x v="251"/>
  </r>
  <r>
    <x v="2513"/>
    <x v="97"/>
    <x v="277"/>
    <x v="12304"/>
    <n v="5000"/>
    <m/>
    <n v="-5000"/>
    <x v="251"/>
  </r>
  <r>
    <x v="2514"/>
    <x v="136"/>
    <x v="285"/>
    <x v="4404"/>
    <n v="5000"/>
    <m/>
    <n v="-5000"/>
    <x v="251"/>
  </r>
  <r>
    <x v="2514"/>
    <x v="149"/>
    <x v="474"/>
    <x v="233"/>
    <n v="4000"/>
    <m/>
    <n v="-4000"/>
    <x v="251"/>
  </r>
  <r>
    <x v="2514"/>
    <x v="73"/>
    <x v="43"/>
    <x v="12305"/>
    <n v="45000"/>
    <m/>
    <n v="-45000"/>
    <x v="251"/>
  </r>
  <r>
    <x v="2514"/>
    <x v="73"/>
    <x v="2"/>
    <x v="12306"/>
    <n v="1500"/>
    <m/>
    <n v="-1500"/>
    <x v="251"/>
  </r>
  <r>
    <x v="2514"/>
    <x v="148"/>
    <x v="952"/>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3"/>
    <x v="474"/>
    <x v="233"/>
    <n v="3000"/>
    <m/>
    <n v="-3000"/>
    <x v="251"/>
  </r>
  <r>
    <x v="2515"/>
    <x v="133"/>
    <x v="278"/>
    <x v="12310"/>
    <n v="3000"/>
    <m/>
    <n v="-3000"/>
    <x v="251"/>
  </r>
  <r>
    <x v="2515"/>
    <x v="133"/>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6"/>
    <x v="2"/>
    <x v="12320"/>
    <n v="7500"/>
    <m/>
    <n v="-7500"/>
    <x v="251"/>
  </r>
  <r>
    <x v="2515"/>
    <x v="147"/>
    <x v="2"/>
    <x v="12321"/>
    <n v="12000"/>
    <m/>
    <n v="-12000"/>
    <x v="251"/>
  </r>
  <r>
    <x v="2516"/>
    <x v="130"/>
    <x v="474"/>
    <x v="233"/>
    <n v="2500"/>
    <m/>
    <n v="-2500"/>
    <x v="251"/>
  </r>
  <r>
    <x v="2516"/>
    <x v="117"/>
    <x v="638"/>
    <x v="898"/>
    <n v="52400"/>
    <m/>
    <n v="-52400"/>
    <x v="251"/>
  </r>
  <r>
    <x v="2516"/>
    <x v="4"/>
    <x v="2"/>
    <x v="8114"/>
    <n v="3000"/>
    <m/>
    <n v="-3000"/>
    <x v="251"/>
  </r>
  <r>
    <x v="2516"/>
    <x v="150"/>
    <x v="2"/>
    <x v="12322"/>
    <n v="5000"/>
    <m/>
    <n v="-5000"/>
    <x v="251"/>
  </r>
  <r>
    <x v="2516"/>
    <x v="149"/>
    <x v="953"/>
    <x v="12323"/>
    <n v="75000"/>
    <m/>
    <n v="-75000"/>
    <x v="251"/>
  </r>
  <r>
    <x v="2516"/>
    <x v="130"/>
    <x v="43"/>
    <x v="12324"/>
    <n v="7600"/>
    <m/>
    <n v="-7600"/>
    <x v="251"/>
  </r>
  <r>
    <x v="2516"/>
    <x v="148"/>
    <x v="922"/>
    <x v="12325"/>
    <n v="500000"/>
    <m/>
    <n v="-500000"/>
    <x v="251"/>
  </r>
  <r>
    <x v="2516"/>
    <x v="148"/>
    <x v="922"/>
    <x v="12325"/>
    <n v="500000"/>
    <m/>
    <n v="-500000"/>
    <x v="251"/>
  </r>
  <r>
    <x v="2517"/>
    <x v="136"/>
    <x v="474"/>
    <x v="233"/>
    <n v="1500"/>
    <m/>
    <n v="-1500"/>
    <x v="251"/>
  </r>
  <r>
    <x v="2517"/>
    <x v="89"/>
    <x v="474"/>
    <x v="233"/>
    <n v="1200"/>
    <m/>
    <n v="-1200"/>
    <x v="251"/>
  </r>
  <r>
    <x v="2517"/>
    <x v="115"/>
    <x v="2"/>
    <x v="12326"/>
    <n v="1380"/>
    <m/>
    <n v="-1380"/>
    <x v="251"/>
  </r>
  <r>
    <x v="2517"/>
    <x v="115"/>
    <x v="277"/>
    <x v="12327"/>
    <n v="3500"/>
    <m/>
    <n v="-3500"/>
    <x v="251"/>
  </r>
  <r>
    <x v="2517"/>
    <x v="136"/>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30"/>
    <x v="2"/>
    <x v="12336"/>
    <n v="19600"/>
    <m/>
    <n v="-19600"/>
    <x v="251"/>
  </r>
  <r>
    <x v="2518"/>
    <x v="7"/>
    <x v="954"/>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4"/>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3"/>
    <x v="278"/>
    <x v="12347"/>
    <n v="15000"/>
    <m/>
    <n v="-15000"/>
    <x v="251"/>
  </r>
  <r>
    <x v="2519"/>
    <x v="146"/>
    <x v="285"/>
    <x v="12140"/>
    <n v="3000"/>
    <m/>
    <n v="-3000"/>
    <x v="251"/>
  </r>
  <r>
    <x v="2519"/>
    <x v="146"/>
    <x v="474"/>
    <x v="233"/>
    <n v="2500"/>
    <m/>
    <n v="-2500"/>
    <x v="251"/>
  </r>
  <r>
    <x v="2519"/>
    <x v="138"/>
    <x v="278"/>
    <x v="12348"/>
    <n v="1700"/>
    <m/>
    <n v="-1700"/>
    <x v="251"/>
  </r>
  <r>
    <x v="2520"/>
    <x v="130"/>
    <x v="2"/>
    <x v="12349"/>
    <n v="5000"/>
    <m/>
    <n v="-5000"/>
    <x v="251"/>
  </r>
  <r>
    <x v="2520"/>
    <x v="73"/>
    <x v="278"/>
    <x v="12350"/>
    <n v="11000"/>
    <m/>
    <n v="-11000"/>
    <x v="251"/>
  </r>
  <r>
    <x v="2520"/>
    <x v="147"/>
    <x v="278"/>
    <x v="12350"/>
    <n v="10000"/>
    <m/>
    <m/>
    <x v="36"/>
  </r>
  <r>
    <x v="2520"/>
    <x v="134"/>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30"/>
    <x v="278"/>
    <x v="12353"/>
    <n v="15380"/>
    <m/>
    <n v="-15380"/>
    <x v="251"/>
  </r>
  <r>
    <x v="2521"/>
    <x v="151"/>
    <x v="278"/>
    <x v="12354"/>
    <n v="16960"/>
    <m/>
    <n v="-16960"/>
    <x v="251"/>
  </r>
  <r>
    <x v="2521"/>
    <x v="4"/>
    <x v="2"/>
    <x v="12355"/>
    <n v="9500"/>
    <m/>
    <n v="-9500"/>
    <x v="251"/>
  </r>
  <r>
    <x v="2521"/>
    <x v="133"/>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5"/>
    <x v="12362"/>
    <n v="88500"/>
    <m/>
    <n v="-88500"/>
    <x v="251"/>
  </r>
  <r>
    <x v="2522"/>
    <x v="136"/>
    <x v="57"/>
    <x v="12363"/>
    <n v="10000"/>
    <m/>
    <n v="-10000"/>
    <x v="251"/>
  </r>
  <r>
    <x v="2522"/>
    <x v="115"/>
    <x v="278"/>
    <x v="12364"/>
    <n v="4750"/>
    <m/>
    <n v="-4750"/>
    <x v="251"/>
  </r>
  <r>
    <x v="2522"/>
    <x v="151"/>
    <x v="2"/>
    <x v="5193"/>
    <n v="1000"/>
    <m/>
    <n v="-1000"/>
    <x v="251"/>
  </r>
  <r>
    <x v="2522"/>
    <x v="133"/>
    <x v="278"/>
    <x v="12365"/>
    <n v="1000"/>
    <m/>
    <n v="-1000"/>
    <x v="251"/>
  </r>
  <r>
    <x v="2522"/>
    <x v="115"/>
    <x v="2"/>
    <x v="12366"/>
    <n v="2000"/>
    <m/>
    <n v="-2000"/>
    <x v="251"/>
  </r>
  <r>
    <x v="2522"/>
    <x v="128"/>
    <x v="285"/>
    <x v="12367"/>
    <n v="500"/>
    <m/>
    <n v="-500"/>
    <x v="251"/>
  </r>
  <r>
    <x v="2522"/>
    <x v="150"/>
    <x v="278"/>
    <x v="12368"/>
    <n v="87000"/>
    <m/>
    <n v="-87000"/>
    <x v="251"/>
  </r>
  <r>
    <x v="2522"/>
    <x v="4"/>
    <x v="2"/>
    <x v="8114"/>
    <n v="3000"/>
    <m/>
    <n v="-3000"/>
    <x v="251"/>
  </r>
  <r>
    <x v="2522"/>
    <x v="130"/>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6"/>
    <x v="12376"/>
    <n v="150000"/>
    <m/>
    <n v="-150000"/>
    <x v="251"/>
  </r>
  <r>
    <x v="2523"/>
    <x v="136"/>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30"/>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3"/>
    <x v="2"/>
    <x v="12402"/>
    <n v="5000"/>
    <m/>
    <n v="-5000"/>
    <x v="251"/>
  </r>
  <r>
    <x v="2529"/>
    <x v="133"/>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2"/>
    <x v="607"/>
    <x v="12405"/>
    <n v="330000"/>
    <m/>
    <n v="-330000"/>
    <x v="251"/>
  </r>
  <r>
    <x v="2529"/>
    <x v="144"/>
    <x v="957"/>
    <x v="12406"/>
    <n v="379950"/>
    <m/>
    <n v="-379950"/>
    <x v="251"/>
  </r>
  <r>
    <x v="2529"/>
    <x v="132"/>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3"/>
    <x v="278"/>
    <x v="12413"/>
    <n v="53010"/>
    <m/>
    <n v="-53010"/>
    <x v="251"/>
  </r>
  <r>
    <x v="2530"/>
    <x v="138"/>
    <x v="278"/>
    <x v="12414"/>
    <n v="40210"/>
    <m/>
    <n v="-40210"/>
    <x v="251"/>
  </r>
  <r>
    <x v="2530"/>
    <x v="136"/>
    <x v="278"/>
    <x v="12415"/>
    <n v="6780"/>
    <m/>
    <n v="-6780"/>
    <x v="251"/>
  </r>
  <r>
    <x v="2530"/>
    <x v="150"/>
    <x v="958"/>
    <x v="12416"/>
    <n v="70000"/>
    <m/>
    <n v="-70000"/>
    <x v="251"/>
  </r>
  <r>
    <x v="2530"/>
    <x v="135"/>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2"/>
    <x v="827"/>
    <x v="12424"/>
    <n v="196900"/>
    <m/>
    <n v="-196900"/>
    <x v="251"/>
  </r>
  <r>
    <x v="2531"/>
    <x v="130"/>
    <x v="935"/>
    <x v="12425"/>
    <n v="500000"/>
    <m/>
    <n v="-500000"/>
    <x v="251"/>
  </r>
  <r>
    <x v="2532"/>
    <x v="147"/>
    <x v="314"/>
    <x v="898"/>
    <n v="50000"/>
    <m/>
    <n v="-50000"/>
    <x v="251"/>
  </r>
  <r>
    <x v="2532"/>
    <x v="150"/>
    <x v="2"/>
    <x v="12426"/>
    <n v="30000"/>
    <m/>
    <n v="-30000"/>
    <x v="251"/>
  </r>
  <r>
    <x v="2532"/>
    <x v="117"/>
    <x v="278"/>
    <x v="12427"/>
    <n v="570"/>
    <m/>
    <n v="-570"/>
    <x v="251"/>
  </r>
  <r>
    <x v="2532"/>
    <x v="138"/>
    <x v="278"/>
    <x v="12428"/>
    <n v="3900"/>
    <m/>
    <n v="-3900"/>
    <x v="251"/>
  </r>
  <r>
    <x v="2532"/>
    <x v="117"/>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2"/>
    <x v="607"/>
    <x v="12405"/>
    <n v="270000"/>
    <m/>
    <n v="-270000"/>
    <x v="251"/>
  </r>
  <r>
    <x v="2533"/>
    <x v="147"/>
    <x v="278"/>
    <x v="12434"/>
    <n v="500"/>
    <m/>
    <n v="-500"/>
    <x v="251"/>
  </r>
  <r>
    <x v="2533"/>
    <x v="73"/>
    <x v="742"/>
    <x v="898"/>
    <n v="5000"/>
    <m/>
    <n v="-5000"/>
    <x v="251"/>
  </r>
  <r>
    <x v="2533"/>
    <x v="114"/>
    <x v="959"/>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17"/>
    <x v="340"/>
    <x v="12445"/>
    <n v="130784"/>
    <m/>
    <n v="-130784"/>
    <x v="251"/>
  </r>
  <r>
    <x v="2518"/>
    <x v="133"/>
    <x v="278"/>
    <x v="12446"/>
    <n v="2110"/>
    <m/>
    <n v="-2110"/>
    <x v="251"/>
  </r>
  <r>
    <x v="2518"/>
    <x v="149"/>
    <x v="278"/>
    <x v="12446"/>
    <n v="2520"/>
    <m/>
    <n v="-2520"/>
    <x v="251"/>
  </r>
  <r>
    <x v="2518"/>
    <x v="73"/>
    <x v="278"/>
    <x v="12446"/>
    <n v="44660"/>
    <m/>
    <n v="-44660"/>
    <x v="251"/>
  </r>
  <r>
    <x v="2518"/>
    <x v="138"/>
    <x v="278"/>
    <x v="12446"/>
    <n v="31000"/>
    <m/>
    <n v="-31000"/>
    <x v="251"/>
  </r>
  <r>
    <x v="2518"/>
    <x v="134"/>
    <x v="278"/>
    <x v="12446"/>
    <n v="25000"/>
    <m/>
    <n v="-25000"/>
    <x v="251"/>
  </r>
  <r>
    <x v="2518"/>
    <x v="114"/>
    <x v="278"/>
    <x v="12446"/>
    <n v="27000"/>
    <m/>
    <n v="-27000"/>
    <x v="251"/>
  </r>
  <r>
    <x v="2519"/>
    <x v="150"/>
    <x v="389"/>
    <x v="12447"/>
    <n v="506735"/>
    <m/>
    <n v="-506735"/>
    <x v="251"/>
  </r>
  <r>
    <x v="2519"/>
    <x v="150"/>
    <x v="960"/>
    <x v="12448"/>
    <n v="215959"/>
    <m/>
    <n v="-215959"/>
    <x v="251"/>
  </r>
  <r>
    <x v="2525"/>
    <x v="135"/>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30"/>
    <x v="912"/>
    <x v="12451"/>
    <n v="100000"/>
    <m/>
    <n v="-100000"/>
    <x v="251"/>
  </r>
  <r>
    <x v="2526"/>
    <x v="133"/>
    <x v="742"/>
    <x v="12452"/>
    <n v="50000"/>
    <m/>
    <n v="-50000"/>
    <x v="251"/>
  </r>
  <r>
    <x v="2526"/>
    <x v="149"/>
    <x v="742"/>
    <x v="12452"/>
    <n v="50000"/>
    <m/>
    <n v="-50000"/>
    <x v="251"/>
  </r>
  <r>
    <x v="2526"/>
    <x v="148"/>
    <x v="961"/>
    <x v="12453"/>
    <n v="174000"/>
    <m/>
    <n v="-174000"/>
    <x v="251"/>
  </r>
  <r>
    <x v="2526"/>
    <x v="133"/>
    <x v="918"/>
    <x v="12454"/>
    <n v="139000"/>
    <m/>
    <n v="-139000"/>
    <x v="251"/>
  </r>
  <r>
    <x v="2526"/>
    <x v="114"/>
    <x v="918"/>
    <x v="12454"/>
    <n v="26000"/>
    <m/>
    <n v="-26000"/>
    <x v="251"/>
  </r>
  <r>
    <x v="2526"/>
    <x v="134"/>
    <x v="918"/>
    <x v="12454"/>
    <n v="155000"/>
    <m/>
    <n v="-155000"/>
    <x v="251"/>
  </r>
  <r>
    <x v="2526"/>
    <x v="117"/>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8"/>
    <x v="261"/>
    <x v="12456"/>
    <n v="32000"/>
    <m/>
    <n v="-32000"/>
    <x v="251"/>
  </r>
  <r>
    <x v="2513"/>
    <x v="23"/>
    <x v="97"/>
    <x v="12457"/>
    <m/>
    <n v="401676"/>
    <n v="401676"/>
    <x v="251"/>
  </r>
  <r>
    <x v="2513"/>
    <x v="130"/>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12"/>
    <m/>
    <n v="-3288312"/>
    <x v="251"/>
  </r>
  <r>
    <x v="2531"/>
    <x v="55"/>
    <x v="97"/>
    <x v="12465"/>
    <n v="32883"/>
    <m/>
    <n v="-32883"/>
    <x v="251"/>
  </r>
  <r>
    <x v="2531"/>
    <x v="113"/>
    <x v="97"/>
    <x v="12466"/>
    <m/>
    <n v="3000000"/>
    <n v="3000000"/>
    <x v="251"/>
  </r>
  <r>
    <x v="2531"/>
    <x v="141"/>
    <x v="97"/>
    <x v="12467"/>
    <m/>
    <n v="1500000"/>
    <n v="1500000"/>
    <x v="251"/>
  </r>
  <r>
    <x v="2531"/>
    <x v="135"/>
    <x v="97"/>
    <x v="12468"/>
    <m/>
    <n v="2600000"/>
    <n v="2600000"/>
    <x v="251"/>
  </r>
  <r>
    <x v="2531"/>
    <x v="146"/>
    <x v="97"/>
    <x v="12469"/>
    <m/>
    <n v="3015000"/>
    <n v="3015000"/>
    <x v="251"/>
  </r>
  <r>
    <x v="2531"/>
    <x v="146"/>
    <x v="97"/>
    <x v="12470"/>
    <n v="101150"/>
    <m/>
    <n v="-101150"/>
    <x v="251"/>
  </r>
  <r>
    <x v="2535"/>
    <x v="148"/>
    <x v="278"/>
    <x v="12471"/>
    <n v="100000"/>
    <m/>
    <n v="-100000"/>
    <x v="252"/>
  </r>
  <r>
    <x v="2536"/>
    <x v="4"/>
    <x v="43"/>
    <x v="9816"/>
    <n v="7000"/>
    <m/>
    <n v="-7000"/>
    <x v="252"/>
  </r>
  <r>
    <x v="2536"/>
    <x v="150"/>
    <x v="474"/>
    <x v="12472"/>
    <n v="390"/>
    <m/>
    <n v="-390"/>
    <x v="252"/>
  </r>
  <r>
    <x v="2536"/>
    <x v="155"/>
    <x v="285"/>
    <x v="12312"/>
    <n v="5000"/>
    <m/>
    <n v="-5000"/>
    <x v="252"/>
  </r>
  <r>
    <x v="2536"/>
    <x v="130"/>
    <x v="2"/>
    <x v="12473"/>
    <n v="11500"/>
    <m/>
    <n v="-11500"/>
    <x v="252"/>
  </r>
  <r>
    <x v="2536"/>
    <x v="4"/>
    <x v="2"/>
    <x v="8114"/>
    <n v="4000"/>
    <m/>
    <n v="-4000"/>
    <x v="252"/>
  </r>
  <r>
    <x v="2536"/>
    <x v="5"/>
    <x v="2"/>
    <x v="12474"/>
    <n v="1350"/>
    <m/>
    <n v="-1350"/>
    <x v="252"/>
  </r>
  <r>
    <x v="2536"/>
    <x v="146"/>
    <x v="285"/>
    <x v="12431"/>
    <n v="2000"/>
    <m/>
    <n v="-2000"/>
    <x v="252"/>
  </r>
  <r>
    <x v="2536"/>
    <x v="146"/>
    <x v="2"/>
    <x v="11957"/>
    <n v="3000"/>
    <m/>
    <n v="-3000"/>
    <x v="252"/>
  </r>
  <r>
    <x v="2536"/>
    <x v="147"/>
    <x v="2"/>
    <x v="12475"/>
    <n v="500"/>
    <m/>
    <n v="-500"/>
    <x v="252"/>
  </r>
  <r>
    <x v="2536"/>
    <x v="146"/>
    <x v="474"/>
    <x v="233"/>
    <n v="800"/>
    <m/>
    <n v="-800"/>
    <x v="252"/>
  </r>
  <r>
    <x v="2536"/>
    <x v="37"/>
    <x v="937"/>
    <x v="12476"/>
    <n v="16339"/>
    <m/>
    <n v="-16339"/>
    <x v="252"/>
  </r>
  <r>
    <x v="2536"/>
    <x v="73"/>
    <x v="937"/>
    <x v="12476"/>
    <n v="798964"/>
    <m/>
    <n v="-798964"/>
    <x v="252"/>
  </r>
  <r>
    <x v="2536"/>
    <x v="136"/>
    <x v="937"/>
    <x v="12476"/>
    <n v="92622"/>
    <m/>
    <n v="-92622"/>
    <x v="252"/>
  </r>
  <r>
    <x v="2536"/>
    <x v="141"/>
    <x v="937"/>
    <x v="12476"/>
    <n v="79601"/>
    <m/>
    <n v="-79601"/>
    <x v="252"/>
  </r>
  <r>
    <x v="2536"/>
    <x v="137"/>
    <x v="937"/>
    <x v="12476"/>
    <n v="12474"/>
    <m/>
    <n v="-12474"/>
    <x v="252"/>
  </r>
  <r>
    <x v="2536"/>
    <x v="150"/>
    <x v="278"/>
    <x v="12477"/>
    <n v="20000"/>
    <m/>
    <n v="-20000"/>
    <x v="252"/>
  </r>
  <r>
    <x v="2536"/>
    <x v="150"/>
    <x v="960"/>
    <x v="12478"/>
    <n v="25000"/>
    <m/>
    <n v="-25000"/>
    <x v="252"/>
  </r>
  <r>
    <x v="2537"/>
    <x v="4"/>
    <x v="2"/>
    <x v="8114"/>
    <n v="3000"/>
    <m/>
    <n v="-3000"/>
    <x v="252"/>
  </r>
  <r>
    <x v="2538"/>
    <x v="153"/>
    <x v="962"/>
    <x v="12479"/>
    <n v="40000"/>
    <m/>
    <n v="-40000"/>
    <x v="252"/>
  </r>
  <r>
    <x v="2538"/>
    <x v="148"/>
    <x v="278"/>
    <x v="12480"/>
    <n v="100000"/>
    <m/>
    <n v="-100000"/>
    <x v="252"/>
  </r>
  <r>
    <x v="2539"/>
    <x v="146"/>
    <x v="278"/>
    <x v="12481"/>
    <n v="3300"/>
    <m/>
    <n v="-3300"/>
    <x v="252"/>
  </r>
  <r>
    <x v="2539"/>
    <x v="4"/>
    <x v="2"/>
    <x v="12482"/>
    <n v="1630"/>
    <m/>
    <n v="-1630"/>
    <x v="252"/>
  </r>
  <r>
    <x v="2539"/>
    <x v="147"/>
    <x v="474"/>
    <x v="233"/>
    <n v="2000"/>
    <m/>
    <n v="-2000"/>
    <x v="252"/>
  </r>
  <r>
    <x v="2539"/>
    <x v="148"/>
    <x v="465"/>
    <x v="10428"/>
    <n v="10000"/>
    <m/>
    <n v="-10000"/>
    <x v="252"/>
  </r>
  <r>
    <x v="2539"/>
    <x v="114"/>
    <x v="474"/>
    <x v="12483"/>
    <n v="1000"/>
    <m/>
    <n v="-1000"/>
    <x v="252"/>
  </r>
  <r>
    <x v="2539"/>
    <x v="146"/>
    <x v="286"/>
    <x v="12235"/>
    <n v="256000"/>
    <m/>
    <n v="-256000"/>
    <x v="252"/>
  </r>
  <r>
    <x v="2540"/>
    <x v="151"/>
    <x v="2"/>
    <x v="5193"/>
    <n v="1000"/>
    <m/>
    <n v="-1000"/>
    <x v="252"/>
  </r>
  <r>
    <x v="2540"/>
    <x v="5"/>
    <x v="278"/>
    <x v="12484"/>
    <n v="1000"/>
    <m/>
    <n v="-1000"/>
    <x v="252"/>
  </r>
  <r>
    <x v="2540"/>
    <x v="146"/>
    <x v="285"/>
    <x v="11889"/>
    <n v="1000"/>
    <m/>
    <n v="-1000"/>
    <x v="252"/>
  </r>
  <r>
    <x v="2540"/>
    <x v="146"/>
    <x v="474"/>
    <x v="233"/>
    <n v="2800"/>
    <m/>
    <n v="-2800"/>
    <x v="252"/>
  </r>
  <r>
    <x v="2540"/>
    <x v="114"/>
    <x v="278"/>
    <x v="7645"/>
    <n v="830"/>
    <m/>
    <n v="-830"/>
    <x v="252"/>
  </r>
  <r>
    <x v="2540"/>
    <x v="146"/>
    <x v="278"/>
    <x v="12485"/>
    <n v="2280"/>
    <m/>
    <n v="-2280"/>
    <x v="252"/>
  </r>
  <r>
    <x v="2540"/>
    <x v="4"/>
    <x v="637"/>
    <x v="12486"/>
    <n v="900"/>
    <m/>
    <n v="-900"/>
    <x v="252"/>
  </r>
  <r>
    <x v="2540"/>
    <x v="4"/>
    <x v="2"/>
    <x v="8114"/>
    <n v="4000"/>
    <m/>
    <n v="-4000"/>
    <x v="252"/>
  </r>
  <r>
    <x v="2540"/>
    <x v="138"/>
    <x v="2"/>
    <x v="12487"/>
    <n v="2000"/>
    <m/>
    <n v="-2000"/>
    <x v="252"/>
  </r>
  <r>
    <x v="2540"/>
    <x v="149"/>
    <x v="285"/>
    <x v="12399"/>
    <n v="1800"/>
    <m/>
    <n v="-1800"/>
    <x v="252"/>
  </r>
  <r>
    <x v="2540"/>
    <x v="146"/>
    <x v="474"/>
    <x v="233"/>
    <n v="800"/>
    <m/>
    <n v="-800"/>
    <x v="252"/>
  </r>
  <r>
    <x v="2540"/>
    <x v="132"/>
    <x v="278"/>
    <x v="12488"/>
    <n v="16090"/>
    <m/>
    <n v="-16090"/>
    <x v="252"/>
  </r>
  <r>
    <x v="2540"/>
    <x v="149"/>
    <x v="278"/>
    <x v="8336"/>
    <n v="10770"/>
    <m/>
    <n v="-10770"/>
    <x v="252"/>
  </r>
  <r>
    <x v="2540"/>
    <x v="73"/>
    <x v="474"/>
    <x v="233"/>
    <n v="2000"/>
    <m/>
    <n v="-2000"/>
    <x v="252"/>
  </r>
  <r>
    <x v="2540"/>
    <x v="73"/>
    <x v="742"/>
    <x v="898"/>
    <n v="50000"/>
    <m/>
    <n v="-50000"/>
    <x v="252"/>
  </r>
  <r>
    <x v="2540"/>
    <x v="23"/>
    <x v="278"/>
    <x v="12489"/>
    <n v="44000"/>
    <m/>
    <n v="-44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90"/>
    <n v="296278"/>
    <m/>
    <n v="-296278"/>
    <x v="252"/>
  </r>
  <r>
    <x v="2540"/>
    <x v="4"/>
    <x v="43"/>
    <x v="5914"/>
    <n v="364762.5"/>
    <m/>
    <n v="-364762.5"/>
    <x v="252"/>
  </r>
  <r>
    <x v="2540"/>
    <x v="4"/>
    <x v="2"/>
    <x v="7644"/>
    <n v="2500"/>
    <m/>
    <n v="-2500"/>
    <x v="252"/>
  </r>
  <r>
    <x v="2540"/>
    <x v="150"/>
    <x v="465"/>
    <x v="10428"/>
    <n v="10000"/>
    <m/>
    <n v="-10000"/>
    <x v="252"/>
  </r>
  <r>
    <x v="2540"/>
    <x v="146"/>
    <x v="955"/>
    <x v="12491"/>
    <n v="213500"/>
    <m/>
    <n v="-213500"/>
    <x v="252"/>
  </r>
  <r>
    <x v="2540"/>
    <x v="146"/>
    <x v="934"/>
    <x v="12492"/>
    <n v="349000"/>
    <m/>
    <n v="-349000"/>
    <x v="252"/>
  </r>
  <r>
    <x v="2541"/>
    <x v="1"/>
    <x v="2"/>
    <x v="12493"/>
    <n v="700"/>
    <m/>
    <n v="-700"/>
    <x v="252"/>
  </r>
  <r>
    <x v="2541"/>
    <x v="1"/>
    <x v="2"/>
    <x v="12494"/>
    <n v="3000"/>
    <m/>
    <n v="-3000"/>
    <x v="252"/>
  </r>
  <r>
    <x v="2541"/>
    <x v="146"/>
    <x v="474"/>
    <x v="233"/>
    <n v="2400"/>
    <m/>
    <n v="-2400"/>
    <x v="252"/>
  </r>
  <r>
    <x v="2541"/>
    <x v="144"/>
    <x v="43"/>
    <x v="12252"/>
    <n v="72440"/>
    <m/>
    <n v="-72440"/>
    <x v="252"/>
  </r>
  <r>
    <x v="2541"/>
    <x v="4"/>
    <x v="2"/>
    <x v="8114"/>
    <n v="3000"/>
    <m/>
    <n v="-3000"/>
    <x v="252"/>
  </r>
  <r>
    <x v="2541"/>
    <x v="153"/>
    <x v="704"/>
    <x v="12495"/>
    <n v="2000"/>
    <m/>
    <n v="-2000"/>
    <x v="252"/>
  </r>
  <r>
    <x v="2541"/>
    <x v="114"/>
    <x v="278"/>
    <x v="12496"/>
    <n v="2050"/>
    <m/>
    <n v="-2050"/>
    <x v="252"/>
  </r>
  <r>
    <x v="2541"/>
    <x v="114"/>
    <x v="43"/>
    <x v="12247"/>
    <n v="78670"/>
    <m/>
    <n v="-78670"/>
    <x v="252"/>
  </r>
  <r>
    <x v="2541"/>
    <x v="146"/>
    <x v="278"/>
    <x v="11873"/>
    <n v="4700"/>
    <m/>
    <n v="-4700"/>
    <x v="252"/>
  </r>
  <r>
    <x v="2541"/>
    <x v="146"/>
    <x v="474"/>
    <x v="12432"/>
    <n v="6000"/>
    <m/>
    <n v="-6000"/>
    <x v="252"/>
  </r>
  <r>
    <x v="2541"/>
    <x v="151"/>
    <x v="637"/>
    <x v="12497"/>
    <n v="3000"/>
    <m/>
    <n v="-3000"/>
    <x v="252"/>
  </r>
  <r>
    <x v="2541"/>
    <x v="150"/>
    <x v="474"/>
    <x v="12498"/>
    <n v="790"/>
    <m/>
    <n v="-790"/>
    <x v="252"/>
  </r>
  <r>
    <x v="2541"/>
    <x v="133"/>
    <x v="43"/>
    <x v="11740"/>
    <n v="45000"/>
    <m/>
    <n v="-45000"/>
    <x v="252"/>
  </r>
  <r>
    <x v="2541"/>
    <x v="146"/>
    <x v="2"/>
    <x v="12499"/>
    <n v="3000"/>
    <m/>
    <n v="-3000"/>
    <x v="252"/>
  </r>
  <r>
    <x v="2541"/>
    <x v="151"/>
    <x v="43"/>
    <x v="12500"/>
    <n v="280841.66666666669"/>
    <m/>
    <n v="-280841.66666666669"/>
    <x v="252"/>
  </r>
  <r>
    <x v="2541"/>
    <x v="147"/>
    <x v="43"/>
    <x v="12501"/>
    <n v="99530"/>
    <m/>
    <n v="-99530"/>
    <x v="252"/>
  </r>
  <r>
    <x v="2541"/>
    <x v="98"/>
    <x v="43"/>
    <x v="11972"/>
    <n v="117375"/>
    <m/>
    <n v="-117375"/>
    <x v="252"/>
  </r>
  <r>
    <x v="2541"/>
    <x v="98"/>
    <x v="963"/>
    <x v="12502"/>
    <n v="12000"/>
    <m/>
    <n v="-12000"/>
    <x v="252"/>
  </r>
  <r>
    <x v="2541"/>
    <x v="130"/>
    <x v="43"/>
    <x v="9127"/>
    <n v="95000"/>
    <m/>
    <n v="-95000"/>
    <x v="252"/>
  </r>
  <r>
    <x v="2541"/>
    <x v="117"/>
    <x v="43"/>
    <x v="12503"/>
    <n v="104183.33333333333"/>
    <m/>
    <n v="-104183.33333333333"/>
    <x v="252"/>
  </r>
  <r>
    <x v="2541"/>
    <x v="115"/>
    <x v="278"/>
    <x v="12504"/>
    <n v="1700"/>
    <m/>
    <n v="-1700"/>
    <x v="252"/>
  </r>
  <r>
    <x v="2542"/>
    <x v="117"/>
    <x v="43"/>
    <x v="8966"/>
    <n v="52000"/>
    <m/>
    <n v="-52000"/>
    <x v="252"/>
  </r>
  <r>
    <x v="2542"/>
    <x v="146"/>
    <x v="278"/>
    <x v="12505"/>
    <n v="23100"/>
    <m/>
    <n v="-23100"/>
    <x v="252"/>
  </r>
  <r>
    <x v="2542"/>
    <x v="151"/>
    <x v="278"/>
    <x v="12506"/>
    <n v="9180"/>
    <m/>
    <n v="-9180"/>
    <x v="252"/>
  </r>
  <r>
    <x v="2542"/>
    <x v="146"/>
    <x v="285"/>
    <x v="12507"/>
    <n v="3000"/>
    <m/>
    <n v="-3000"/>
    <x v="252"/>
  </r>
  <r>
    <x v="2542"/>
    <x v="146"/>
    <x v="805"/>
    <x v="898"/>
    <n v="25000"/>
    <m/>
    <n v="-25000"/>
    <x v="252"/>
  </r>
  <r>
    <x v="2542"/>
    <x v="146"/>
    <x v="43"/>
    <x v="12508"/>
    <n v="17670"/>
    <m/>
    <n v="-17670"/>
    <x v="252"/>
  </r>
  <r>
    <x v="2542"/>
    <x v="115"/>
    <x v="153"/>
    <x v="12509"/>
    <n v="15000"/>
    <m/>
    <n v="-15000"/>
    <x v="252"/>
  </r>
  <r>
    <x v="2542"/>
    <x v="4"/>
    <x v="153"/>
    <x v="12510"/>
    <n v="25500"/>
    <m/>
    <n v="-25500"/>
    <x v="252"/>
  </r>
  <r>
    <x v="2542"/>
    <x v="4"/>
    <x v="153"/>
    <x v="12511"/>
    <n v="47500"/>
    <m/>
    <n v="-47500"/>
    <x v="252"/>
  </r>
  <r>
    <x v="2542"/>
    <x v="4"/>
    <x v="153"/>
    <x v="12512"/>
    <n v="50000"/>
    <m/>
    <n v="-50000"/>
    <x v="252"/>
  </r>
  <r>
    <x v="2542"/>
    <x v="115"/>
    <x v="153"/>
    <x v="101"/>
    <n v="45000"/>
    <m/>
    <n v="-45000"/>
    <x v="252"/>
  </r>
  <r>
    <x v="2542"/>
    <x v="138"/>
    <x v="43"/>
    <x v="12513"/>
    <n v="34150"/>
    <m/>
    <n v="-34150"/>
    <x v="252"/>
  </r>
  <r>
    <x v="2542"/>
    <x v="73"/>
    <x v="474"/>
    <x v="12514"/>
    <n v="3000"/>
    <m/>
    <n v="-3000"/>
    <x v="252"/>
  </r>
  <r>
    <x v="2542"/>
    <x v="4"/>
    <x v="153"/>
    <x v="756"/>
    <n v="28500"/>
    <m/>
    <n v="-28500"/>
    <x v="252"/>
  </r>
  <r>
    <x v="2542"/>
    <x v="23"/>
    <x v="153"/>
    <x v="12515"/>
    <n v="23750"/>
    <m/>
    <n v="-23750"/>
    <x v="252"/>
  </r>
  <r>
    <x v="2542"/>
    <x v="146"/>
    <x v="474"/>
    <x v="12516"/>
    <n v="3000"/>
    <m/>
    <n v="-3000"/>
    <x v="252"/>
  </r>
  <r>
    <x v="2542"/>
    <x v="146"/>
    <x v="474"/>
    <x v="12516"/>
    <n v="3000"/>
    <m/>
    <n v="-3000"/>
    <x v="252"/>
  </r>
  <r>
    <x v="2542"/>
    <x v="146"/>
    <x v="447"/>
    <x v="12517"/>
    <n v="500000"/>
    <m/>
    <n v="-500000"/>
    <x v="252"/>
  </r>
  <r>
    <x v="2542"/>
    <x v="114"/>
    <x v="871"/>
    <x v="11749"/>
    <n v="115000"/>
    <m/>
    <n v="-115000"/>
    <x v="252"/>
  </r>
  <r>
    <x v="2542"/>
    <x v="138"/>
    <x v="964"/>
    <x v="11948"/>
    <n v="90000"/>
    <m/>
    <n v="-90000"/>
    <x v="252"/>
  </r>
  <r>
    <x v="2542"/>
    <x v="138"/>
    <x v="904"/>
    <x v="11717"/>
    <n v="100000"/>
    <m/>
    <n v="-100000"/>
    <x v="252"/>
  </r>
  <r>
    <x v="2543"/>
    <x v="130"/>
    <x v="153"/>
    <x v="12518"/>
    <n v="62500"/>
    <m/>
    <n v="-62500"/>
    <x v="252"/>
  </r>
  <r>
    <x v="2543"/>
    <x v="146"/>
    <x v="447"/>
    <x v="12519"/>
    <n v="520000"/>
    <m/>
    <n v="-520000"/>
    <x v="252"/>
  </r>
  <r>
    <x v="2543"/>
    <x v="146"/>
    <x v="278"/>
    <x v="11951"/>
    <n v="11400"/>
    <m/>
    <n v="-11400"/>
    <x v="252"/>
  </r>
  <r>
    <x v="2543"/>
    <x v="4"/>
    <x v="2"/>
    <x v="8114"/>
    <n v="5000"/>
    <m/>
    <n v="-5000"/>
    <x v="252"/>
  </r>
  <r>
    <x v="2543"/>
    <x v="4"/>
    <x v="516"/>
    <x v="898"/>
    <n v="5330"/>
    <m/>
    <n v="-5330"/>
    <x v="252"/>
  </r>
  <r>
    <x v="2543"/>
    <x v="4"/>
    <x v="153"/>
    <x v="12520"/>
    <n v="67000"/>
    <m/>
    <n v="-67000"/>
    <x v="252"/>
  </r>
  <r>
    <x v="2543"/>
    <x v="4"/>
    <x v="675"/>
    <x v="12521"/>
    <n v="1500"/>
    <m/>
    <n v="-1500"/>
    <x v="252"/>
  </r>
  <r>
    <x v="2543"/>
    <x v="23"/>
    <x v="153"/>
    <x v="12522"/>
    <n v="44750"/>
    <m/>
    <n v="-44750"/>
    <x v="252"/>
  </r>
  <r>
    <x v="2543"/>
    <x v="147"/>
    <x v="153"/>
    <x v="12523"/>
    <n v="75000"/>
    <m/>
    <n v="-75000"/>
    <x v="252"/>
  </r>
  <r>
    <x v="2543"/>
    <x v="115"/>
    <x v="278"/>
    <x v="7645"/>
    <n v="470"/>
    <m/>
    <n v="-470"/>
    <x v="252"/>
  </r>
  <r>
    <x v="2543"/>
    <x v="98"/>
    <x v="153"/>
    <x v="12524"/>
    <n v="37500"/>
    <m/>
    <n v="-37500"/>
    <x v="252"/>
  </r>
  <r>
    <x v="2543"/>
    <x v="115"/>
    <x v="153"/>
    <x v="12525"/>
    <n v="10000"/>
    <m/>
    <n v="-10000"/>
    <x v="252"/>
  </r>
  <r>
    <x v="2543"/>
    <x v="132"/>
    <x v="43"/>
    <x v="12526"/>
    <n v="159400"/>
    <m/>
    <n v="-159400"/>
    <x v="252"/>
  </r>
  <r>
    <x v="2544"/>
    <x v="151"/>
    <x v="153"/>
    <x v="12527"/>
    <n v="73500"/>
    <m/>
    <n v="-73500"/>
    <x v="252"/>
  </r>
  <r>
    <x v="2544"/>
    <x v="153"/>
    <x v="474"/>
    <x v="12528"/>
    <n v="8000"/>
    <m/>
    <n v="-8000"/>
    <x v="252"/>
  </r>
  <r>
    <x v="2544"/>
    <x v="150"/>
    <x v="474"/>
    <x v="233"/>
    <n v="3000"/>
    <m/>
    <n v="-3000"/>
    <x v="252"/>
  </r>
  <r>
    <x v="2544"/>
    <x v="138"/>
    <x v="153"/>
    <x v="12529"/>
    <n v="17500"/>
    <m/>
    <n v="-17500"/>
    <x v="252"/>
  </r>
  <r>
    <x v="2544"/>
    <x v="1"/>
    <x v="153"/>
    <x v="12530"/>
    <n v="87000"/>
    <m/>
    <n v="-87000"/>
    <x v="252"/>
  </r>
  <r>
    <x v="2544"/>
    <x v="146"/>
    <x v="474"/>
    <x v="233"/>
    <n v="1000"/>
    <m/>
    <n v="-1000"/>
    <x v="252"/>
  </r>
  <r>
    <x v="2544"/>
    <x v="151"/>
    <x v="153"/>
    <x v="12531"/>
    <n v="30000"/>
    <m/>
    <n v="-30000"/>
    <x v="252"/>
  </r>
  <r>
    <x v="2544"/>
    <x v="4"/>
    <x v="153"/>
    <x v="8758"/>
    <n v="23500"/>
    <m/>
    <n v="-23500"/>
    <x v="252"/>
  </r>
  <r>
    <x v="2544"/>
    <x v="149"/>
    <x v="153"/>
    <x v="12532"/>
    <n v="27500"/>
    <m/>
    <n v="-27500"/>
    <x v="252"/>
  </r>
  <r>
    <x v="2544"/>
    <x v="138"/>
    <x v="153"/>
    <x v="12533"/>
    <n v="17500"/>
    <m/>
    <n v="-17500"/>
    <x v="252"/>
  </r>
  <r>
    <x v="2544"/>
    <x v="153"/>
    <x v="962"/>
    <x v="12479"/>
    <n v="45000"/>
    <m/>
    <n v="-45000"/>
    <x v="252"/>
  </r>
  <r>
    <x v="2544"/>
    <x v="146"/>
    <x v="605"/>
    <x v="12534"/>
    <n v="191372"/>
    <m/>
    <n v="-191372"/>
    <x v="252"/>
  </r>
  <r>
    <x v="2544"/>
    <x v="114"/>
    <x v="43"/>
    <x v="11852"/>
    <n v="280500"/>
    <m/>
    <n v="-280500"/>
    <x v="252"/>
  </r>
  <r>
    <x v="2544"/>
    <x v="148"/>
    <x v="43"/>
    <x v="12535"/>
    <n v="191333"/>
    <m/>
    <n v="-191333"/>
    <x v="252"/>
  </r>
  <r>
    <x v="2544"/>
    <x v="22"/>
    <x v="43"/>
    <x v="11527"/>
    <n v="308997"/>
    <m/>
    <n v="-308997"/>
    <x v="252"/>
  </r>
  <r>
    <x v="2545"/>
    <x v="146"/>
    <x v="965"/>
    <x v="12536"/>
    <n v="600000"/>
    <m/>
    <n v="-600000"/>
    <x v="252"/>
  </r>
  <r>
    <x v="2545"/>
    <x v="113"/>
    <x v="535"/>
    <x v="12537"/>
    <n v="35000"/>
    <m/>
    <n v="-35000"/>
    <x v="252"/>
  </r>
  <r>
    <x v="2546"/>
    <x v="151"/>
    <x v="278"/>
    <x v="12538"/>
    <n v="15000"/>
    <m/>
    <n v="-15000"/>
    <x v="252"/>
  </r>
  <r>
    <x v="2546"/>
    <x v="138"/>
    <x v="153"/>
    <x v="12539"/>
    <n v="20000"/>
    <m/>
    <n v="-20000"/>
    <x v="252"/>
  </r>
  <r>
    <x v="2546"/>
    <x v="4"/>
    <x v="2"/>
    <x v="8114"/>
    <n v="3500"/>
    <m/>
    <n v="-3500"/>
    <x v="252"/>
  </r>
  <r>
    <x v="2546"/>
    <x v="153"/>
    <x v="465"/>
    <x v="10428"/>
    <n v="5000"/>
    <m/>
    <n v="-5000"/>
    <x v="252"/>
  </r>
  <r>
    <x v="2546"/>
    <x v="146"/>
    <x v="278"/>
    <x v="12540"/>
    <n v="6000"/>
    <m/>
    <n v="-6000"/>
    <x v="252"/>
  </r>
  <r>
    <x v="2546"/>
    <x v="149"/>
    <x v="775"/>
    <x v="12541"/>
    <n v="10000"/>
    <m/>
    <n v="-10000"/>
    <x v="252"/>
  </r>
  <r>
    <x v="2546"/>
    <x v="146"/>
    <x v="278"/>
    <x v="12542"/>
    <n v="46500"/>
    <m/>
    <n v="-46500"/>
    <x v="252"/>
  </r>
  <r>
    <x v="2546"/>
    <x v="23"/>
    <x v="278"/>
    <x v="12543"/>
    <n v="9000"/>
    <m/>
    <n v="-9000"/>
    <x v="252"/>
  </r>
  <r>
    <x v="2546"/>
    <x v="151"/>
    <x v="153"/>
    <x v="12544"/>
    <n v="15000"/>
    <m/>
    <n v="-15000"/>
    <x v="252"/>
  </r>
  <r>
    <x v="2546"/>
    <x v="156"/>
    <x v="2"/>
    <x v="12545"/>
    <n v="1500"/>
    <m/>
    <n v="-1500"/>
    <x v="252"/>
  </r>
  <r>
    <x v="2546"/>
    <x v="4"/>
    <x v="434"/>
    <x v="233"/>
    <n v="2640"/>
    <m/>
    <n v="-2640"/>
    <x v="252"/>
  </r>
  <r>
    <x v="2546"/>
    <x v="146"/>
    <x v="704"/>
    <x v="10075"/>
    <n v="2500"/>
    <m/>
    <n v="-2500"/>
    <x v="252"/>
  </r>
  <r>
    <x v="2546"/>
    <x v="150"/>
    <x v="43"/>
    <x v="12546"/>
    <n v="423000"/>
    <m/>
    <n v="-423000"/>
    <x v="252"/>
  </r>
  <r>
    <x v="2546"/>
    <x v="157"/>
    <x v="2"/>
    <x v="12547"/>
    <n v="20000"/>
    <m/>
    <n v="-20000"/>
    <x v="252"/>
  </r>
  <r>
    <x v="2547"/>
    <x v="146"/>
    <x v="694"/>
    <x v="898"/>
    <n v="11000"/>
    <m/>
    <n v="-11000"/>
    <x v="252"/>
  </r>
  <r>
    <x v="2547"/>
    <x v="146"/>
    <x v="153"/>
    <x v="12548"/>
    <n v="15000"/>
    <m/>
    <n v="-15000"/>
    <x v="252"/>
  </r>
  <r>
    <x v="2547"/>
    <x v="114"/>
    <x v="153"/>
    <x v="12549"/>
    <n v="17500"/>
    <m/>
    <n v="-17500"/>
    <x v="252"/>
  </r>
  <r>
    <x v="2547"/>
    <x v="151"/>
    <x v="465"/>
    <x v="10428"/>
    <n v="10000"/>
    <m/>
    <n v="-10000"/>
    <x v="252"/>
  </r>
  <r>
    <x v="2547"/>
    <x v="146"/>
    <x v="153"/>
    <x v="12550"/>
    <n v="25000"/>
    <m/>
    <n v="-25000"/>
    <x v="252"/>
  </r>
  <r>
    <x v="2547"/>
    <x v="146"/>
    <x v="474"/>
    <x v="233"/>
    <n v="1500"/>
    <m/>
    <n v="-1500"/>
    <x v="252"/>
  </r>
  <r>
    <x v="2547"/>
    <x v="4"/>
    <x v="2"/>
    <x v="8114"/>
    <n v="3500"/>
    <m/>
    <n v="-3500"/>
    <x v="252"/>
  </r>
  <r>
    <x v="2547"/>
    <x v="130"/>
    <x v="959"/>
    <x v="12551"/>
    <n v="61000"/>
    <m/>
    <n v="-61000"/>
    <x v="252"/>
  </r>
  <r>
    <x v="2547"/>
    <x v="146"/>
    <x v="474"/>
    <x v="233"/>
    <n v="2500"/>
    <m/>
    <n v="-2500"/>
    <x v="252"/>
  </r>
  <r>
    <x v="2547"/>
    <x v="130"/>
    <x v="278"/>
    <x v="12552"/>
    <n v="110000"/>
    <m/>
    <n v="-110000"/>
    <x v="252"/>
  </r>
  <r>
    <x v="2547"/>
    <x v="73"/>
    <x v="153"/>
    <x v="12553"/>
    <n v="15000"/>
    <m/>
    <n v="-15000"/>
    <x v="252"/>
  </r>
  <r>
    <x v="2547"/>
    <x v="146"/>
    <x v="474"/>
    <x v="233"/>
    <n v="5300"/>
    <m/>
    <n v="-5300"/>
    <x v="252"/>
  </r>
  <r>
    <x v="2547"/>
    <x v="156"/>
    <x v="474"/>
    <x v="233"/>
    <n v="500"/>
    <m/>
    <n v="-500"/>
    <x v="252"/>
  </r>
  <r>
    <x v="2547"/>
    <x v="151"/>
    <x v="2"/>
    <x v="12554"/>
    <n v="1500"/>
    <m/>
    <n v="-1500"/>
    <x v="252"/>
  </r>
  <r>
    <x v="2547"/>
    <x v="157"/>
    <x v="2"/>
    <x v="12555"/>
    <n v="740"/>
    <m/>
    <n v="-740"/>
    <x v="252"/>
  </r>
  <r>
    <x v="2547"/>
    <x v="132"/>
    <x v="278"/>
    <x v="12556"/>
    <n v="102860"/>
    <m/>
    <n v="-102860"/>
    <x v="252"/>
  </r>
  <r>
    <x v="2547"/>
    <x v="148"/>
    <x v="966"/>
    <x v="12557"/>
    <n v="50000"/>
    <m/>
    <n v="-50000"/>
    <x v="252"/>
  </r>
  <r>
    <x v="2547"/>
    <x v="146"/>
    <x v="967"/>
    <x v="12558"/>
    <n v="165000"/>
    <m/>
    <n v="-165000"/>
    <x v="252"/>
  </r>
  <r>
    <x v="2547"/>
    <x v="132"/>
    <x v="278"/>
    <x v="12559"/>
    <n v="100000"/>
    <m/>
    <n v="-100000"/>
    <x v="252"/>
  </r>
  <r>
    <x v="2548"/>
    <x v="146"/>
    <x v="277"/>
    <x v="12560"/>
    <n v="15000"/>
    <m/>
    <n v="-15000"/>
    <x v="252"/>
  </r>
  <r>
    <x v="2548"/>
    <x v="7"/>
    <x v="954"/>
    <x v="1515"/>
    <n v="1400"/>
    <m/>
    <n v="-1400"/>
    <x v="252"/>
  </r>
  <r>
    <x v="2548"/>
    <x v="148"/>
    <x v="278"/>
    <x v="12561"/>
    <n v="121500"/>
    <m/>
    <n v="-121500"/>
    <x v="252"/>
  </r>
  <r>
    <x v="2548"/>
    <x v="4"/>
    <x v="278"/>
    <x v="12562"/>
    <n v="16800"/>
    <m/>
    <n v="-16800"/>
    <x v="252"/>
  </r>
  <r>
    <x v="2548"/>
    <x v="146"/>
    <x v="913"/>
    <x v="12563"/>
    <n v="10000"/>
    <m/>
    <n v="-10000"/>
    <x v="252"/>
  </r>
  <r>
    <x v="2548"/>
    <x v="147"/>
    <x v="913"/>
    <x v="12564"/>
    <n v="4000"/>
    <m/>
    <n v="-4000"/>
    <x v="252"/>
  </r>
  <r>
    <x v="2548"/>
    <x v="98"/>
    <x v="913"/>
    <x v="12565"/>
    <n v="4000"/>
    <m/>
    <n v="-4000"/>
    <x v="252"/>
  </r>
  <r>
    <x v="2548"/>
    <x v="4"/>
    <x v="2"/>
    <x v="8114"/>
    <n v="4000"/>
    <m/>
    <n v="-4000"/>
    <x v="252"/>
  </r>
  <r>
    <x v="2548"/>
    <x v="146"/>
    <x v="278"/>
    <x v="12566"/>
    <n v="15000"/>
    <m/>
    <n v="-15000"/>
    <x v="252"/>
  </r>
  <r>
    <x v="2548"/>
    <x v="146"/>
    <x v="968"/>
    <x v="12567"/>
    <n v="26000"/>
    <m/>
    <n v="-26000"/>
    <x v="252"/>
  </r>
  <r>
    <x v="2548"/>
    <x v="138"/>
    <x v="964"/>
    <x v="12568"/>
    <n v="4800"/>
    <m/>
    <n v="-4800"/>
    <x v="252"/>
  </r>
  <r>
    <x v="2548"/>
    <x v="4"/>
    <x v="2"/>
    <x v="12569"/>
    <n v="2500"/>
    <m/>
    <n v="-2500"/>
    <x v="252"/>
  </r>
  <r>
    <x v="2548"/>
    <x v="147"/>
    <x v="278"/>
    <x v="12570"/>
    <n v="4290"/>
    <m/>
    <n v="-4290"/>
    <x v="252"/>
  </r>
  <r>
    <x v="2548"/>
    <x v="117"/>
    <x v="153"/>
    <x v="12571"/>
    <n v="15000"/>
    <m/>
    <n v="-15000"/>
    <x v="252"/>
  </r>
  <r>
    <x v="2548"/>
    <x v="157"/>
    <x v="474"/>
    <x v="233"/>
    <n v="1500"/>
    <m/>
    <n v="-1500"/>
    <x v="252"/>
  </r>
  <r>
    <x v="2548"/>
    <x v="151"/>
    <x v="474"/>
    <x v="233"/>
    <n v="1000"/>
    <m/>
    <n v="-1000"/>
    <x v="252"/>
  </r>
  <r>
    <x v="2548"/>
    <x v="115"/>
    <x v="474"/>
    <x v="12572"/>
    <n v="550"/>
    <m/>
    <n v="-550"/>
    <x v="252"/>
  </r>
  <r>
    <x v="2548"/>
    <x v="117"/>
    <x v="278"/>
    <x v="12573"/>
    <n v="3000"/>
    <m/>
    <n v="-3000"/>
    <x v="252"/>
  </r>
  <r>
    <x v="2548"/>
    <x v="156"/>
    <x v="285"/>
    <x v="12571"/>
    <n v="250"/>
    <m/>
    <n v="-250"/>
    <x v="252"/>
  </r>
  <r>
    <x v="2548"/>
    <x v="153"/>
    <x v="878"/>
    <x v="12574"/>
    <n v="300000"/>
    <m/>
    <n v="-300000"/>
    <x v="252"/>
  </r>
  <r>
    <x v="2548"/>
    <x v="150"/>
    <x v="969"/>
    <x v="12575"/>
    <n v="50000"/>
    <m/>
    <n v="-50000"/>
    <x v="252"/>
  </r>
  <r>
    <x v="2548"/>
    <x v="146"/>
    <x v="871"/>
    <x v="12576"/>
    <n v="110000"/>
    <m/>
    <n v="-110000"/>
    <x v="252"/>
  </r>
  <r>
    <x v="2548"/>
    <x v="73"/>
    <x v="208"/>
    <x v="12577"/>
    <n v="69091"/>
    <m/>
    <n v="-69091"/>
    <x v="252"/>
  </r>
  <r>
    <x v="2548"/>
    <x v="108"/>
    <x v="208"/>
    <x v="12577"/>
    <n v="100000"/>
    <m/>
    <n v="-100000"/>
    <x v="252"/>
  </r>
  <r>
    <x v="2548"/>
    <x v="104"/>
    <x v="208"/>
    <x v="12577"/>
    <n v="300000"/>
    <m/>
    <n v="-300000"/>
    <x v="252"/>
  </r>
  <r>
    <x v="2548"/>
    <x v="115"/>
    <x v="208"/>
    <x v="12577"/>
    <n v="30909"/>
    <m/>
    <n v="-30909"/>
    <x v="252"/>
  </r>
  <r>
    <x v="2548"/>
    <x v="108"/>
    <x v="208"/>
    <x v="12577"/>
    <n v="70000"/>
    <m/>
    <n v="-70000"/>
    <x v="252"/>
  </r>
  <r>
    <x v="2548"/>
    <x v="104"/>
    <x v="208"/>
    <x v="12577"/>
    <n v="227000"/>
    <m/>
    <n v="-227000"/>
    <x v="252"/>
  </r>
  <r>
    <x v="2548"/>
    <x v="115"/>
    <x v="208"/>
    <x v="12577"/>
    <n v="203000"/>
    <m/>
    <n v="-203000"/>
    <x v="252"/>
  </r>
  <r>
    <x v="2548"/>
    <x v="7"/>
    <x v="954"/>
    <x v="12578"/>
    <n v="1500"/>
    <m/>
    <n v="-1500"/>
    <x v="252"/>
  </r>
  <r>
    <x v="2549"/>
    <x v="151"/>
    <x v="278"/>
    <x v="12579"/>
    <n v="4450"/>
    <m/>
    <n v="-4450"/>
    <x v="252"/>
  </r>
  <r>
    <x v="2549"/>
    <x v="117"/>
    <x v="474"/>
    <x v="233"/>
    <n v="800"/>
    <m/>
    <n v="-800"/>
    <x v="252"/>
  </r>
  <r>
    <x v="2549"/>
    <x v="130"/>
    <x v="474"/>
    <x v="233"/>
    <n v="800"/>
    <m/>
    <n v="-800"/>
    <x v="252"/>
  </r>
  <r>
    <x v="2549"/>
    <x v="133"/>
    <x v="278"/>
    <x v="12580"/>
    <n v="13000"/>
    <m/>
    <n v="-13000"/>
    <x v="252"/>
  </r>
  <r>
    <x v="2549"/>
    <x v="151"/>
    <x v="2"/>
    <x v="12581"/>
    <n v="6000"/>
    <m/>
    <n v="-6000"/>
    <x v="252"/>
  </r>
  <r>
    <x v="2549"/>
    <x v="150"/>
    <x v="278"/>
    <x v="12582"/>
    <n v="5600"/>
    <m/>
    <n v="-5600"/>
    <x v="252"/>
  </r>
  <r>
    <x v="2549"/>
    <x v="146"/>
    <x v="43"/>
    <x v="12583"/>
    <n v="14000"/>
    <m/>
    <n v="-14000"/>
    <x v="252"/>
  </r>
  <r>
    <x v="2549"/>
    <x v="142"/>
    <x v="278"/>
    <x v="12584"/>
    <n v="24500"/>
    <m/>
    <n v="-24500"/>
    <x v="252"/>
  </r>
  <r>
    <x v="2549"/>
    <x v="158"/>
    <x v="465"/>
    <x v="12585"/>
    <n v="10000"/>
    <m/>
    <n v="-10000"/>
    <x v="252"/>
  </r>
  <r>
    <x v="2549"/>
    <x v="128"/>
    <x v="278"/>
    <x v="12586"/>
    <n v="1500"/>
    <m/>
    <n v="-1500"/>
    <x v="252"/>
  </r>
  <r>
    <x v="2549"/>
    <x v="4"/>
    <x v="2"/>
    <x v="8114"/>
    <n v="4000"/>
    <m/>
    <n v="-4000"/>
    <x v="252"/>
  </r>
  <r>
    <x v="2549"/>
    <x v="115"/>
    <x v="810"/>
    <x v="12587"/>
    <n v="12500"/>
    <m/>
    <n v="-12500"/>
    <x v="252"/>
  </r>
  <r>
    <x v="2549"/>
    <x v="146"/>
    <x v="810"/>
    <x v="12587"/>
    <n v="12500"/>
    <m/>
    <n v="-12500"/>
    <x v="252"/>
  </r>
  <r>
    <x v="2549"/>
    <x v="114"/>
    <x v="810"/>
    <x v="12587"/>
    <n v="12500"/>
    <m/>
    <n v="-12500"/>
    <x v="252"/>
  </r>
  <r>
    <x v="2549"/>
    <x v="117"/>
    <x v="810"/>
    <x v="12587"/>
    <n v="12500"/>
    <m/>
    <n v="-12500"/>
    <x v="252"/>
  </r>
  <r>
    <x v="2549"/>
    <x v="150"/>
    <x v="970"/>
    <x v="12588"/>
    <n v="205000"/>
    <m/>
    <n v="-205000"/>
    <x v="252"/>
  </r>
  <r>
    <x v="2549"/>
    <x v="153"/>
    <x v="970"/>
    <x v="12589"/>
    <n v="87000"/>
    <m/>
    <n v="-87000"/>
    <x v="252"/>
  </r>
  <r>
    <x v="2549"/>
    <x v="153"/>
    <x v="878"/>
    <x v="12590"/>
    <n v="200000"/>
    <m/>
    <n v="-200000"/>
    <x v="252"/>
  </r>
  <r>
    <x v="2549"/>
    <x v="151"/>
    <x v="278"/>
    <x v="7883"/>
    <n v="8600"/>
    <m/>
    <n v="-8600"/>
    <x v="252"/>
  </r>
  <r>
    <x v="2550"/>
    <x v="128"/>
    <x v="278"/>
    <x v="12591"/>
    <n v="20000"/>
    <m/>
    <n v="-20000"/>
    <x v="252"/>
  </r>
  <r>
    <x v="2550"/>
    <x v="128"/>
    <x v="285"/>
    <x v="11889"/>
    <n v="700"/>
    <m/>
    <n v="-700"/>
    <x v="252"/>
  </r>
  <r>
    <x v="2550"/>
    <x v="156"/>
    <x v="2"/>
    <x v="12592"/>
    <n v="1000"/>
    <m/>
    <n v="-1000"/>
    <x v="252"/>
  </r>
  <r>
    <x v="2550"/>
    <x v="156"/>
    <x v="285"/>
    <x v="11889"/>
    <n v="3000"/>
    <m/>
    <n v="-3000"/>
    <x v="252"/>
  </r>
  <r>
    <x v="2550"/>
    <x v="4"/>
    <x v="153"/>
    <x v="12593"/>
    <n v="50000"/>
    <m/>
    <n v="-50000"/>
    <x v="252"/>
  </r>
  <r>
    <x v="2550"/>
    <x v="147"/>
    <x v="971"/>
    <x v="12594"/>
    <n v="47300"/>
    <m/>
    <n v="-47300"/>
    <x v="252"/>
  </r>
  <r>
    <x v="2550"/>
    <x v="4"/>
    <x v="2"/>
    <x v="12595"/>
    <n v="2250"/>
    <m/>
    <n v="-2250"/>
    <x v="252"/>
  </r>
  <r>
    <x v="2550"/>
    <x v="153"/>
    <x v="704"/>
    <x v="12596"/>
    <n v="3100"/>
    <m/>
    <n v="-3100"/>
    <x v="252"/>
  </r>
  <r>
    <x v="2550"/>
    <x v="147"/>
    <x v="474"/>
    <x v="2116"/>
    <n v="650"/>
    <m/>
    <n v="-650"/>
    <x v="252"/>
  </r>
  <r>
    <x v="2550"/>
    <x v="147"/>
    <x v="927"/>
    <x v="12597"/>
    <n v="200000"/>
    <m/>
    <n v="-200000"/>
    <x v="252"/>
  </r>
  <r>
    <x v="2550"/>
    <x v="147"/>
    <x v="927"/>
    <x v="12597"/>
    <n v="100000"/>
    <m/>
    <n v="-100000"/>
    <x v="252"/>
  </r>
  <r>
    <x v="2551"/>
    <x v="147"/>
    <x v="863"/>
    <x v="12598"/>
    <n v="100000"/>
    <m/>
    <n v="-100000"/>
    <x v="252"/>
  </r>
  <r>
    <x v="2551"/>
    <x v="108"/>
    <x v="2"/>
    <x v="12599"/>
    <n v="3000"/>
    <m/>
    <n v="-3000"/>
    <x v="252"/>
  </r>
  <r>
    <x v="2551"/>
    <x v="147"/>
    <x v="2"/>
    <x v="12600"/>
    <n v="2000"/>
    <m/>
    <n v="-2000"/>
    <x v="252"/>
  </r>
  <r>
    <x v="2551"/>
    <x v="150"/>
    <x v="704"/>
    <x v="12601"/>
    <n v="1410"/>
    <m/>
    <n v="-1410"/>
    <x v="252"/>
  </r>
  <r>
    <x v="2551"/>
    <x v="146"/>
    <x v="474"/>
    <x v="12602"/>
    <n v="600"/>
    <m/>
    <n v="-600"/>
    <x v="252"/>
  </r>
  <r>
    <x v="2551"/>
    <x v="146"/>
    <x v="278"/>
    <x v="12603"/>
    <n v="3130"/>
    <m/>
    <n v="-3130"/>
    <x v="252"/>
  </r>
  <r>
    <x v="2551"/>
    <x v="4"/>
    <x v="2"/>
    <x v="8114"/>
    <n v="4000"/>
    <m/>
    <n v="-4000"/>
    <x v="252"/>
  </r>
  <r>
    <x v="2551"/>
    <x v="146"/>
    <x v="278"/>
    <x v="12604"/>
    <n v="39400"/>
    <m/>
    <n v="-39400"/>
    <x v="252"/>
  </r>
  <r>
    <x v="2551"/>
    <x v="114"/>
    <x v="2"/>
    <x v="12605"/>
    <n v="4000"/>
    <m/>
    <n v="-4000"/>
    <x v="252"/>
  </r>
  <r>
    <x v="2551"/>
    <x v="115"/>
    <x v="474"/>
    <x v="233"/>
    <n v="500"/>
    <m/>
    <n v="-500"/>
    <x v="252"/>
  </r>
  <r>
    <x v="2551"/>
    <x v="154"/>
    <x v="278"/>
    <x v="12606"/>
    <n v="70000"/>
    <m/>
    <n v="-70000"/>
    <x v="252"/>
  </r>
  <r>
    <x v="2551"/>
    <x v="153"/>
    <x v="972"/>
    <x v="12607"/>
    <n v="33600"/>
    <m/>
    <n v="-33600"/>
    <x v="252"/>
  </r>
  <r>
    <x v="2552"/>
    <x v="115"/>
    <x v="278"/>
    <x v="12608"/>
    <n v="2550"/>
    <m/>
    <n v="-2550"/>
    <x v="252"/>
  </r>
  <r>
    <x v="2552"/>
    <x v="156"/>
    <x v="278"/>
    <x v="12609"/>
    <n v="6000"/>
    <m/>
    <n v="-6000"/>
    <x v="252"/>
  </r>
  <r>
    <x v="2552"/>
    <x v="146"/>
    <x v="278"/>
    <x v="12610"/>
    <n v="14400"/>
    <m/>
    <n v="-14400"/>
    <x v="252"/>
  </r>
  <r>
    <x v="2552"/>
    <x v="133"/>
    <x v="278"/>
    <x v="12611"/>
    <n v="19800"/>
    <m/>
    <n v="-19800"/>
    <x v="252"/>
  </r>
  <r>
    <x v="2552"/>
    <x v="153"/>
    <x v="704"/>
    <x v="8"/>
    <n v="500"/>
    <m/>
    <n v="-500"/>
    <x v="252"/>
  </r>
  <r>
    <x v="2552"/>
    <x v="130"/>
    <x v="474"/>
    <x v="12612"/>
    <n v="2200"/>
    <m/>
    <n v="-2200"/>
    <x v="252"/>
  </r>
  <r>
    <x v="2552"/>
    <x v="114"/>
    <x v="474"/>
    <x v="12613"/>
    <n v="1800"/>
    <m/>
    <n v="-1800"/>
    <x v="252"/>
  </r>
  <r>
    <x v="2552"/>
    <x v="4"/>
    <x v="2"/>
    <x v="8114"/>
    <n v="4000"/>
    <m/>
    <n v="-4000"/>
    <x v="252"/>
  </r>
  <r>
    <x v="2552"/>
    <x v="7"/>
    <x v="27"/>
    <x v="5204"/>
    <n v="3160"/>
    <m/>
    <n v="-3160"/>
    <x v="252"/>
  </r>
  <r>
    <x v="2552"/>
    <x v="4"/>
    <x v="27"/>
    <x v="5204"/>
    <n v="13050"/>
    <m/>
    <n v="-13050"/>
    <x v="252"/>
  </r>
  <r>
    <x v="2552"/>
    <x v="155"/>
    <x v="285"/>
    <x v="12312"/>
    <n v="5000"/>
    <m/>
    <n v="-5000"/>
    <x v="252"/>
  </r>
  <r>
    <x v="2552"/>
    <x v="4"/>
    <x v="2"/>
    <x v="12614"/>
    <n v="300"/>
    <m/>
    <n v="-300"/>
    <x v="252"/>
  </r>
  <r>
    <x v="2552"/>
    <x v="150"/>
    <x v="278"/>
    <x v="12615"/>
    <n v="50000"/>
    <m/>
    <n v="-50000"/>
    <x v="252"/>
  </r>
  <r>
    <x v="2552"/>
    <x v="153"/>
    <x v="962"/>
    <x v="12616"/>
    <n v="35000"/>
    <m/>
    <n v="-35000"/>
    <x v="252"/>
  </r>
  <r>
    <x v="2552"/>
    <x v="73"/>
    <x v="278"/>
    <x v="12617"/>
    <n v="100750"/>
    <m/>
    <n v="-100750"/>
    <x v="252"/>
  </r>
  <r>
    <x v="2552"/>
    <x v="73"/>
    <x v="278"/>
    <x v="12618"/>
    <n v="32420"/>
    <m/>
    <n v="-32420"/>
    <x v="252"/>
  </r>
  <r>
    <x v="2553"/>
    <x v="146"/>
    <x v="278"/>
    <x v="12619"/>
    <n v="1750"/>
    <m/>
    <n v="-1750"/>
    <x v="252"/>
  </r>
  <r>
    <x v="2553"/>
    <x v="4"/>
    <x v="2"/>
    <x v="8114"/>
    <n v="4000"/>
    <m/>
    <n v="-4000"/>
    <x v="252"/>
  </r>
  <r>
    <x v="2553"/>
    <x v="7"/>
    <x v="27"/>
    <x v="5198"/>
    <n v="62819"/>
    <m/>
    <n v="-62819"/>
    <x v="252"/>
  </r>
  <r>
    <x v="2553"/>
    <x v="4"/>
    <x v="27"/>
    <x v="5198"/>
    <n v="56738"/>
    <m/>
    <n v="-56738"/>
    <x v="252"/>
  </r>
  <r>
    <x v="2553"/>
    <x v="130"/>
    <x v="474"/>
    <x v="233"/>
    <n v="800"/>
    <m/>
    <n v="-800"/>
    <x v="252"/>
  </r>
  <r>
    <x v="2553"/>
    <x v="146"/>
    <x v="474"/>
    <x v="233"/>
    <n v="1000"/>
    <m/>
    <n v="-1000"/>
    <x v="252"/>
  </r>
  <r>
    <x v="2553"/>
    <x v="156"/>
    <x v="465"/>
    <x v="12620"/>
    <n v="15000"/>
    <m/>
    <n v="-15000"/>
    <x v="252"/>
  </r>
  <r>
    <x v="2553"/>
    <x v="157"/>
    <x v="465"/>
    <x v="12620"/>
    <n v="20000"/>
    <m/>
    <n v="-20000"/>
    <x v="252"/>
  </r>
  <r>
    <x v="2554"/>
    <x v="146"/>
    <x v="278"/>
    <x v="12621"/>
    <n v="6740"/>
    <m/>
    <n v="-6740"/>
    <x v="252"/>
  </r>
  <r>
    <x v="2554"/>
    <x v="4"/>
    <x v="2"/>
    <x v="8114"/>
    <n v="3000"/>
    <m/>
    <n v="-3000"/>
    <x v="252"/>
  </r>
  <r>
    <x v="2554"/>
    <x v="146"/>
    <x v="278"/>
    <x v="11425"/>
    <n v="800"/>
    <m/>
    <n v="-800"/>
    <x v="252"/>
  </r>
  <r>
    <x v="2554"/>
    <x v="146"/>
    <x v="764"/>
    <x v="12622"/>
    <n v="300000"/>
    <m/>
    <n v="-300000"/>
    <x v="252"/>
  </r>
  <r>
    <x v="2554"/>
    <x v="132"/>
    <x v="607"/>
    <x v="12623"/>
    <n v="500000"/>
    <m/>
    <n v="-500000"/>
    <x v="252"/>
  </r>
  <r>
    <x v="2554"/>
    <x v="151"/>
    <x v="2"/>
    <x v="12624"/>
    <n v="7000"/>
    <m/>
    <n v="-7000"/>
    <x v="252"/>
  </r>
  <r>
    <x v="2554"/>
    <x v="108"/>
    <x v="285"/>
    <x v="12625"/>
    <n v="5000"/>
    <m/>
    <n v="-5000"/>
    <x v="252"/>
  </r>
  <r>
    <x v="2554"/>
    <x v="147"/>
    <x v="285"/>
    <x v="12626"/>
    <n v="6100"/>
    <m/>
    <n v="-6100"/>
    <x v="252"/>
  </r>
  <r>
    <x v="2554"/>
    <x v="153"/>
    <x v="311"/>
    <x v="12627"/>
    <n v="35000"/>
    <m/>
    <n v="-35000"/>
    <x v="252"/>
  </r>
  <r>
    <x v="2554"/>
    <x v="130"/>
    <x v="278"/>
    <x v="3649"/>
    <n v="12430"/>
    <m/>
    <n v="-12430"/>
    <x v="252"/>
  </r>
  <r>
    <x v="2554"/>
    <x v="114"/>
    <x v="698"/>
    <x v="12628"/>
    <n v="19091"/>
    <m/>
    <n v="-19091"/>
    <x v="252"/>
  </r>
  <r>
    <x v="2554"/>
    <x v="133"/>
    <x v="698"/>
    <x v="12628"/>
    <n v="14400"/>
    <m/>
    <n v="-14400"/>
    <x v="252"/>
  </r>
  <r>
    <x v="2554"/>
    <x v="130"/>
    <x v="698"/>
    <x v="12628"/>
    <n v="268251"/>
    <m/>
    <n v="-268251"/>
    <x v="252"/>
  </r>
  <r>
    <x v="2554"/>
    <x v="134"/>
    <x v="698"/>
    <x v="12628"/>
    <n v="198258"/>
    <m/>
    <n v="-198258"/>
    <x v="252"/>
  </r>
  <r>
    <x v="2554"/>
    <x v="86"/>
    <x v="21"/>
    <x v="12629"/>
    <n v="500000"/>
    <m/>
    <n v="-500000"/>
    <x v="252"/>
  </r>
  <r>
    <x v="2554"/>
    <x v="86"/>
    <x v="21"/>
    <x v="12630"/>
    <n v="500000"/>
    <m/>
    <n v="-500000"/>
    <x v="252"/>
  </r>
  <r>
    <x v="2554"/>
    <x v="86"/>
    <x v="21"/>
    <x v="12631"/>
    <n v="500000"/>
    <m/>
    <n v="-500000"/>
    <x v="252"/>
  </r>
  <r>
    <x v="2554"/>
    <x v="86"/>
    <x v="21"/>
    <x v="12631"/>
    <n v="500000"/>
    <m/>
    <n v="-500000"/>
    <x v="252"/>
  </r>
  <r>
    <x v="2555"/>
    <x v="130"/>
    <x v="278"/>
    <x v="12632"/>
    <n v="3700"/>
    <m/>
    <n v="-3700"/>
    <x v="252"/>
  </r>
  <r>
    <x v="2555"/>
    <x v="153"/>
    <x v="278"/>
    <x v="12633"/>
    <n v="440"/>
    <m/>
    <n v="-440"/>
    <x v="252"/>
  </r>
  <r>
    <x v="2555"/>
    <x v="153"/>
    <x v="278"/>
    <x v="12634"/>
    <n v="4400"/>
    <m/>
    <n v="-4400"/>
    <x v="252"/>
  </r>
  <r>
    <x v="2555"/>
    <x v="130"/>
    <x v="474"/>
    <x v="233"/>
    <n v="3000"/>
    <m/>
    <n v="-3000"/>
    <x v="252"/>
  </r>
  <r>
    <x v="2555"/>
    <x v="4"/>
    <x v="2"/>
    <x v="8114"/>
    <n v="3000"/>
    <m/>
    <n v="-3000"/>
    <x v="252"/>
  </r>
  <r>
    <x v="2555"/>
    <x v="146"/>
    <x v="907"/>
    <x v="12635"/>
    <n v="7000"/>
    <m/>
    <n v="-7000"/>
    <x v="252"/>
  </r>
  <r>
    <x v="2555"/>
    <x v="4"/>
    <x v="2"/>
    <x v="8114"/>
    <n v="4000"/>
    <m/>
    <n v="-4000"/>
    <x v="252"/>
  </r>
  <r>
    <x v="2555"/>
    <x v="159"/>
    <x v="311"/>
    <x v="12636"/>
    <n v="41000"/>
    <m/>
    <n v="-41000"/>
    <x v="252"/>
  </r>
  <r>
    <x v="2555"/>
    <x v="148"/>
    <x v="949"/>
    <x v="12637"/>
    <n v="36000"/>
    <m/>
    <n v="-36000"/>
    <x v="252"/>
  </r>
  <r>
    <x v="2555"/>
    <x v="108"/>
    <x v="973"/>
    <x v="12638"/>
    <n v="300000"/>
    <m/>
    <n v="-300000"/>
    <x v="252"/>
  </r>
  <r>
    <x v="2555"/>
    <x v="114"/>
    <x v="973"/>
    <x v="12638"/>
    <n v="300000"/>
    <m/>
    <n v="-300000"/>
    <x v="252"/>
  </r>
  <r>
    <x v="2555"/>
    <x v="130"/>
    <x v="973"/>
    <x v="12638"/>
    <n v="150000"/>
    <m/>
    <n v="-150000"/>
    <x v="252"/>
  </r>
  <r>
    <x v="2556"/>
    <x v="98"/>
    <x v="278"/>
    <x v="12639"/>
    <n v="5000"/>
    <m/>
    <n v="-5000"/>
    <x v="252"/>
  </r>
  <r>
    <x v="2556"/>
    <x v="151"/>
    <x v="278"/>
    <x v="12640"/>
    <n v="2500"/>
    <m/>
    <n v="-2500"/>
    <x v="252"/>
  </r>
  <r>
    <x v="2556"/>
    <x v="157"/>
    <x v="2"/>
    <x v="12048"/>
    <n v="2500"/>
    <m/>
    <n v="-2500"/>
    <x v="252"/>
  </r>
  <r>
    <x v="2556"/>
    <x v="4"/>
    <x v="2"/>
    <x v="11179"/>
    <n v="1000"/>
    <m/>
    <n v="-1000"/>
    <x v="252"/>
  </r>
  <r>
    <x v="2556"/>
    <x v="138"/>
    <x v="2"/>
    <x v="12641"/>
    <n v="2000"/>
    <m/>
    <n v="-2000"/>
    <x v="252"/>
  </r>
  <r>
    <x v="2556"/>
    <x v="156"/>
    <x v="2"/>
    <x v="12048"/>
    <n v="5000"/>
    <m/>
    <n v="-5000"/>
    <x v="252"/>
  </r>
  <r>
    <x v="2556"/>
    <x v="151"/>
    <x v="2"/>
    <x v="12642"/>
    <n v="500"/>
    <m/>
    <n v="-500"/>
    <x v="252"/>
  </r>
  <r>
    <x v="2556"/>
    <x v="128"/>
    <x v="2"/>
    <x v="12643"/>
    <n v="2000"/>
    <m/>
    <n v="-2000"/>
    <x v="252"/>
  </r>
  <r>
    <x v="2556"/>
    <x v="73"/>
    <x v="285"/>
    <x v="12644"/>
    <n v="5000"/>
    <m/>
    <n v="-5000"/>
    <x v="252"/>
  </r>
  <r>
    <x v="2556"/>
    <x v="153"/>
    <x v="974"/>
    <x v="12645"/>
    <n v="43600"/>
    <m/>
    <n v="-43600"/>
    <x v="252"/>
  </r>
  <r>
    <x v="2556"/>
    <x v="153"/>
    <x v="975"/>
    <x v="12646"/>
    <n v="14800"/>
    <m/>
    <n v="-14800"/>
    <x v="252"/>
  </r>
  <r>
    <x v="2556"/>
    <x v="153"/>
    <x v="962"/>
    <x v="12647"/>
    <n v="30000"/>
    <m/>
    <n v="-30000"/>
    <x v="252"/>
  </r>
  <r>
    <x v="2556"/>
    <x v="150"/>
    <x v="278"/>
    <x v="12648"/>
    <n v="50000"/>
    <m/>
    <n v="-50000"/>
    <x v="252"/>
  </r>
  <r>
    <x v="2557"/>
    <x v="150"/>
    <x v="976"/>
    <x v="12649"/>
    <n v="51364"/>
    <m/>
    <n v="-51364"/>
    <x v="252"/>
  </r>
  <r>
    <x v="2558"/>
    <x v="7"/>
    <x v="2"/>
    <x v="12650"/>
    <n v="3200"/>
    <m/>
    <n v="-3200"/>
    <x v="252"/>
  </r>
  <r>
    <x v="2558"/>
    <x v="156"/>
    <x v="278"/>
    <x v="12651"/>
    <n v="3800"/>
    <m/>
    <n v="-3800"/>
    <x v="252"/>
  </r>
  <r>
    <x v="2558"/>
    <x v="146"/>
    <x v="907"/>
    <x v="12176"/>
    <n v="2000"/>
    <m/>
    <n v="-2000"/>
    <x v="252"/>
  </r>
  <r>
    <x v="2558"/>
    <x v="146"/>
    <x v="278"/>
    <x v="11659"/>
    <n v="1900"/>
    <m/>
    <n v="-1900"/>
    <x v="252"/>
  </r>
  <r>
    <x v="2558"/>
    <x v="4"/>
    <x v="2"/>
    <x v="8114"/>
    <n v="4000"/>
    <m/>
    <n v="-4000"/>
    <x v="252"/>
  </r>
  <r>
    <x v="2558"/>
    <x v="114"/>
    <x v="278"/>
    <x v="12652"/>
    <n v="1000"/>
    <m/>
    <n v="-1000"/>
    <x v="252"/>
  </r>
  <r>
    <x v="2558"/>
    <x v="156"/>
    <x v="474"/>
    <x v="11929"/>
    <n v="18000"/>
    <m/>
    <n v="-18000"/>
    <x v="252"/>
  </r>
  <r>
    <x v="2558"/>
    <x v="147"/>
    <x v="340"/>
    <x v="12653"/>
    <n v="180000"/>
    <m/>
    <n v="-180000"/>
    <x v="252"/>
  </r>
  <r>
    <x v="2558"/>
    <x v="128"/>
    <x v="2"/>
    <x v="10828"/>
    <n v="50000"/>
    <m/>
    <n v="-50000"/>
    <x v="252"/>
  </r>
  <r>
    <x v="2558"/>
    <x v="150"/>
    <x v="278"/>
    <x v="12033"/>
    <n v="50000"/>
    <m/>
    <n v="-50000"/>
    <x v="252"/>
  </r>
  <r>
    <x v="2558"/>
    <x v="73"/>
    <x v="532"/>
    <x v="12654"/>
    <n v="300000"/>
    <m/>
    <n v="-300000"/>
    <x v="252"/>
  </r>
  <r>
    <x v="2558"/>
    <x v="147"/>
    <x v="532"/>
    <x v="12654"/>
    <n v="50000"/>
    <m/>
    <n v="-50000"/>
    <x v="252"/>
  </r>
  <r>
    <x v="2559"/>
    <x v="157"/>
    <x v="285"/>
    <x v="12655"/>
    <n v="1000"/>
    <m/>
    <n v="-1000"/>
    <x v="252"/>
  </r>
  <r>
    <x v="2559"/>
    <x v="150"/>
    <x v="704"/>
    <x v="233"/>
    <n v="570"/>
    <m/>
    <n v="-570"/>
    <x v="252"/>
  </r>
  <r>
    <x v="2559"/>
    <x v="156"/>
    <x v="415"/>
    <x v="12656"/>
    <n v="3400"/>
    <m/>
    <n v="-3400"/>
    <x v="252"/>
  </r>
  <r>
    <x v="2559"/>
    <x v="156"/>
    <x v="285"/>
    <x v="12075"/>
    <n v="900"/>
    <m/>
    <n v="-900"/>
    <x v="252"/>
  </r>
  <r>
    <x v="2559"/>
    <x v="142"/>
    <x v="474"/>
    <x v="233"/>
    <n v="500"/>
    <m/>
    <n v="-500"/>
    <x v="252"/>
  </r>
  <r>
    <x v="2559"/>
    <x v="138"/>
    <x v="2"/>
    <x v="12657"/>
    <n v="2600"/>
    <m/>
    <n v="-2600"/>
    <x v="252"/>
  </r>
  <r>
    <x v="2559"/>
    <x v="4"/>
    <x v="2"/>
    <x v="8114"/>
    <n v="3000"/>
    <m/>
    <n v="-3000"/>
    <x v="252"/>
  </r>
  <r>
    <x v="2559"/>
    <x v="138"/>
    <x v="2"/>
    <x v="12658"/>
    <n v="1000"/>
    <m/>
    <n v="-1000"/>
    <x v="252"/>
  </r>
  <r>
    <x v="2559"/>
    <x v="160"/>
    <x v="977"/>
    <x v="12659"/>
    <n v="35000"/>
    <m/>
    <n v="-35000"/>
    <x v="252"/>
  </r>
  <r>
    <x v="2559"/>
    <x v="147"/>
    <x v="474"/>
    <x v="233"/>
    <n v="1000"/>
    <m/>
    <n v="-1000"/>
    <x v="252"/>
  </r>
  <r>
    <x v="2559"/>
    <x v="153"/>
    <x v="474"/>
    <x v="233"/>
    <n v="1000"/>
    <m/>
    <n v="-1000"/>
    <x v="252"/>
  </r>
  <r>
    <x v="2559"/>
    <x v="156"/>
    <x v="474"/>
    <x v="233"/>
    <n v="800"/>
    <m/>
    <n v="-800"/>
    <x v="252"/>
  </r>
  <r>
    <x v="2559"/>
    <x v="142"/>
    <x v="474"/>
    <x v="233"/>
    <n v="1000"/>
    <m/>
    <n v="-1000"/>
    <x v="252"/>
  </r>
  <r>
    <x v="2559"/>
    <x v="146"/>
    <x v="805"/>
    <x v="898"/>
    <n v="25000"/>
    <m/>
    <n v="-25000"/>
    <x v="252"/>
  </r>
  <r>
    <x v="2559"/>
    <x v="156"/>
    <x v="474"/>
    <x v="233"/>
    <n v="1000"/>
    <m/>
    <n v="-1000"/>
    <x v="252"/>
  </r>
  <r>
    <x v="2559"/>
    <x v="130"/>
    <x v="2"/>
    <x v="12660"/>
    <n v="5000"/>
    <m/>
    <n v="-5000"/>
    <x v="252"/>
  </r>
  <r>
    <x v="2559"/>
    <x v="148"/>
    <x v="978"/>
    <x v="12661"/>
    <n v="52000"/>
    <m/>
    <n v="-52000"/>
    <x v="252"/>
  </r>
  <r>
    <x v="2559"/>
    <x v="148"/>
    <x v="632"/>
    <x v="12376"/>
    <n v="152000"/>
    <m/>
    <n v="-152000"/>
    <x v="252"/>
  </r>
  <r>
    <x v="2560"/>
    <x v="153"/>
    <x v="2"/>
    <x v="12647"/>
    <n v="30000"/>
    <m/>
    <n v="-30000"/>
    <x v="252"/>
  </r>
  <r>
    <x v="2561"/>
    <x v="156"/>
    <x v="2"/>
    <x v="12662"/>
    <n v="4000"/>
    <m/>
    <n v="-4000"/>
    <x v="252"/>
  </r>
  <r>
    <x v="2561"/>
    <x v="146"/>
    <x v="278"/>
    <x v="12663"/>
    <n v="59900"/>
    <m/>
    <n v="-59900"/>
    <x v="252"/>
  </r>
  <r>
    <x v="2561"/>
    <x v="146"/>
    <x v="2"/>
    <x v="12664"/>
    <n v="7430"/>
    <m/>
    <n v="-7430"/>
    <x v="252"/>
  </r>
  <r>
    <x v="2561"/>
    <x v="146"/>
    <x v="285"/>
    <x v="12665"/>
    <n v="3000"/>
    <m/>
    <n v="-3000"/>
    <x v="252"/>
  </r>
  <r>
    <x v="2561"/>
    <x v="114"/>
    <x v="2"/>
    <x v="12666"/>
    <n v="3500"/>
    <m/>
    <n v="-3500"/>
    <x v="252"/>
  </r>
  <r>
    <x v="2561"/>
    <x v="156"/>
    <x v="474"/>
    <x v="233"/>
    <n v="2000"/>
    <m/>
    <n v="-2000"/>
    <x v="252"/>
  </r>
  <r>
    <x v="2561"/>
    <x v="146"/>
    <x v="474"/>
    <x v="233"/>
    <n v="800"/>
    <m/>
    <n v="-800"/>
    <x v="252"/>
  </r>
  <r>
    <x v="2561"/>
    <x v="156"/>
    <x v="390"/>
    <x v="550"/>
    <n v="6000"/>
    <m/>
    <n v="-6000"/>
    <x v="252"/>
  </r>
  <r>
    <x v="2561"/>
    <x v="151"/>
    <x v="805"/>
    <x v="898"/>
    <n v="35000"/>
    <m/>
    <n v="-35000"/>
    <x v="252"/>
  </r>
  <r>
    <x v="2561"/>
    <x v="150"/>
    <x v="474"/>
    <x v="12667"/>
    <n v="660"/>
    <m/>
    <n v="-660"/>
    <x v="252"/>
  </r>
  <r>
    <x v="2561"/>
    <x v="114"/>
    <x v="907"/>
    <x v="12668"/>
    <n v="8140"/>
    <m/>
    <n v="-8140"/>
    <x v="252"/>
  </r>
  <r>
    <x v="2561"/>
    <x v="4"/>
    <x v="516"/>
    <x v="397"/>
    <n v="5330"/>
    <m/>
    <n v="-5330"/>
    <x v="252"/>
  </r>
  <r>
    <x v="2561"/>
    <x v="146"/>
    <x v="286"/>
    <x v="12669"/>
    <n v="250600"/>
    <m/>
    <n v="-250600"/>
    <x v="252"/>
  </r>
  <r>
    <x v="2561"/>
    <x v="150"/>
    <x v="278"/>
    <x v="12670"/>
    <n v="66200"/>
    <m/>
    <n v="-66200"/>
    <x v="252"/>
  </r>
  <r>
    <x v="2529"/>
    <x v="147"/>
    <x v="248"/>
    <x v="12671"/>
    <n v="28000"/>
    <m/>
    <n v="-28000"/>
    <x v="252"/>
  </r>
  <r>
    <x v="2529"/>
    <x v="114"/>
    <x v="248"/>
    <x v="12671"/>
    <n v="22450"/>
    <m/>
    <n v="-22450"/>
    <x v="252"/>
  </r>
  <r>
    <x v="2529"/>
    <x v="135"/>
    <x v="248"/>
    <x v="12671"/>
    <n v="26400"/>
    <m/>
    <n v="-26400"/>
    <x v="252"/>
  </r>
  <r>
    <x v="2529"/>
    <x v="133"/>
    <x v="248"/>
    <x v="12671"/>
    <n v="665840"/>
    <m/>
    <n v="-665840"/>
    <x v="252"/>
  </r>
  <r>
    <x v="2529"/>
    <x v="138"/>
    <x v="248"/>
    <x v="12671"/>
    <n v="8322"/>
    <m/>
    <n v="-8322"/>
    <x v="252"/>
  </r>
  <r>
    <x v="2529"/>
    <x v="142"/>
    <x v="248"/>
    <x v="12671"/>
    <n v="592800"/>
    <m/>
    <n v="-592800"/>
    <x v="252"/>
  </r>
  <r>
    <x v="2529"/>
    <x v="141"/>
    <x v="248"/>
    <x v="12671"/>
    <n v="14000"/>
    <m/>
    <n v="-14000"/>
    <x v="252"/>
  </r>
  <r>
    <x v="2529"/>
    <x v="137"/>
    <x v="248"/>
    <x v="12671"/>
    <n v="132000"/>
    <m/>
    <n v="-132000"/>
    <x v="252"/>
  </r>
  <r>
    <x v="2529"/>
    <x v="149"/>
    <x v="248"/>
    <x v="12671"/>
    <n v="53800"/>
    <m/>
    <n v="-53800"/>
    <x v="252"/>
  </r>
  <r>
    <x v="2529"/>
    <x v="86"/>
    <x v="248"/>
    <x v="12671"/>
    <n v="456388"/>
    <m/>
    <n v="-456388"/>
    <x v="252"/>
  </r>
  <r>
    <x v="2542"/>
    <x v="136"/>
    <x v="757"/>
    <x v="12672"/>
    <n v="100000"/>
    <m/>
    <n v="-100000"/>
    <x v="252"/>
  </r>
  <r>
    <x v="2546"/>
    <x v="148"/>
    <x v="922"/>
    <x v="12673"/>
    <n v="525000"/>
    <m/>
    <n v="-525000"/>
    <x v="252"/>
  </r>
  <r>
    <x v="2546"/>
    <x v="130"/>
    <x v="922"/>
    <x v="12673"/>
    <n v="50000"/>
    <m/>
    <n v="-50000"/>
    <x v="252"/>
  </r>
  <r>
    <x v="2546"/>
    <x v="133"/>
    <x v="922"/>
    <x v="12673"/>
    <n v="50000"/>
    <m/>
    <n v="-50000"/>
    <x v="252"/>
  </r>
  <r>
    <x v="2547"/>
    <x v="73"/>
    <x v="145"/>
    <x v="12674"/>
    <n v="22780"/>
    <m/>
    <n v="-22780"/>
    <x v="252"/>
  </r>
  <r>
    <x v="2547"/>
    <x v="114"/>
    <x v="145"/>
    <x v="12674"/>
    <n v="670"/>
    <m/>
    <n v="-670"/>
    <x v="252"/>
  </r>
  <r>
    <x v="2547"/>
    <x v="133"/>
    <x v="145"/>
    <x v="12674"/>
    <n v="41854"/>
    <m/>
    <n v="-41854"/>
    <x v="252"/>
  </r>
  <r>
    <x v="2547"/>
    <x v="130"/>
    <x v="145"/>
    <x v="12674"/>
    <n v="67650"/>
    <m/>
    <n v="-67650"/>
    <x v="252"/>
  </r>
  <r>
    <x v="2547"/>
    <x v="138"/>
    <x v="145"/>
    <x v="12674"/>
    <n v="1960"/>
    <m/>
    <n v="-1960"/>
    <x v="252"/>
  </r>
  <r>
    <x v="2547"/>
    <x v="134"/>
    <x v="145"/>
    <x v="12674"/>
    <n v="25555"/>
    <m/>
    <n v="-25555"/>
    <x v="252"/>
  </r>
  <r>
    <x v="2547"/>
    <x v="153"/>
    <x v="145"/>
    <x v="12674"/>
    <n v="27780"/>
    <m/>
    <n v="-27780"/>
    <x v="252"/>
  </r>
  <r>
    <x v="2547"/>
    <x v="150"/>
    <x v="145"/>
    <x v="12674"/>
    <n v="114320"/>
    <m/>
    <n v="-114320"/>
    <x v="252"/>
  </r>
  <r>
    <x v="2547"/>
    <x v="146"/>
    <x v="145"/>
    <x v="12674"/>
    <n v="87431"/>
    <m/>
    <n v="-87431"/>
    <x v="252"/>
  </r>
  <r>
    <x v="2547"/>
    <x v="153"/>
    <x v="756"/>
    <x v="12675"/>
    <n v="65000"/>
    <m/>
    <n v="-65000"/>
    <x v="252"/>
  </r>
  <r>
    <x v="2547"/>
    <x v="73"/>
    <x v="756"/>
    <x v="12675"/>
    <n v="11500"/>
    <m/>
    <n v="-11500"/>
    <x v="252"/>
  </r>
  <r>
    <x v="2547"/>
    <x v="133"/>
    <x v="756"/>
    <x v="12675"/>
    <n v="22450"/>
    <m/>
    <n v="-22450"/>
    <x v="252"/>
  </r>
  <r>
    <x v="2547"/>
    <x v="149"/>
    <x v="756"/>
    <x v="12675"/>
    <n v="186050"/>
    <m/>
    <n v="-186050"/>
    <x v="252"/>
  </r>
  <r>
    <x v="2547"/>
    <x v="86"/>
    <x v="278"/>
    <x v="12676"/>
    <n v="141000"/>
    <m/>
    <n v="-141000"/>
    <x v="252"/>
  </r>
  <r>
    <x v="2547"/>
    <x v="117"/>
    <x v="979"/>
    <x v="12677"/>
    <n v="65000"/>
    <m/>
    <n v="-65000"/>
    <x v="252"/>
  </r>
  <r>
    <x v="2547"/>
    <x v="130"/>
    <x v="682"/>
    <x v="12678"/>
    <n v="78000"/>
    <m/>
    <n v="-78000"/>
    <x v="252"/>
  </r>
  <r>
    <x v="2547"/>
    <x v="37"/>
    <x v="682"/>
    <x v="12678"/>
    <n v="290000"/>
    <m/>
    <n v="-290000"/>
    <x v="252"/>
  </r>
  <r>
    <x v="2547"/>
    <x v="73"/>
    <x v="682"/>
    <x v="12678"/>
    <n v="82000"/>
    <m/>
    <n v="-82000"/>
    <x v="252"/>
  </r>
  <r>
    <x v="2547"/>
    <x v="141"/>
    <x v="682"/>
    <x v="12679"/>
    <n v="450000"/>
    <m/>
    <n v="-450000"/>
    <x v="252"/>
  </r>
  <r>
    <x v="2547"/>
    <x v="130"/>
    <x v="935"/>
    <x v="12680"/>
    <n v="300000"/>
    <m/>
    <n v="-300000"/>
    <x v="252"/>
  </r>
  <r>
    <x v="2547"/>
    <x v="135"/>
    <x v="369"/>
    <x v="12681"/>
    <n v="237000"/>
    <m/>
    <n v="-237000"/>
    <x v="252"/>
  </r>
  <r>
    <x v="2553"/>
    <x v="73"/>
    <x v="65"/>
    <x v="12682"/>
    <n v="200000"/>
    <m/>
    <n v="-200000"/>
    <x v="252"/>
  </r>
  <r>
    <x v="2556"/>
    <x v="86"/>
    <x v="389"/>
    <x v="12683"/>
    <n v="1870974"/>
    <m/>
    <n v="-1870974"/>
    <x v="252"/>
  </r>
  <r>
    <x v="2556"/>
    <x v="86"/>
    <x v="261"/>
    <x v="12684"/>
    <n v="141505"/>
    <m/>
    <n v="-141505"/>
    <x v="252"/>
  </r>
  <r>
    <x v="2559"/>
    <x v="147"/>
    <x v="980"/>
    <x v="12685"/>
    <n v="329400"/>
    <m/>
    <n v="-329400"/>
    <x v="252"/>
  </r>
  <r>
    <x v="2559"/>
    <x v="133"/>
    <x v="693"/>
    <x v="12686"/>
    <n v="100000"/>
    <m/>
    <n v="-100000"/>
    <x v="252"/>
  </r>
  <r>
    <x v="2536"/>
    <x v="77"/>
    <x v="97"/>
    <x v="12687"/>
    <m/>
    <n v="2000000"/>
    <n v="2000000"/>
    <x v="252"/>
  </r>
  <r>
    <x v="2540"/>
    <x v="149"/>
    <x v="97"/>
    <x v="12688"/>
    <m/>
    <n v="49672"/>
    <n v="49672"/>
    <x v="252"/>
  </r>
  <r>
    <x v="2543"/>
    <x v="147"/>
    <x v="97"/>
    <x v="12689"/>
    <m/>
    <n v="8374469"/>
    <n v="8374469"/>
    <x v="252"/>
  </r>
  <r>
    <x v="2543"/>
    <x v="115"/>
    <x v="97"/>
    <x v="12690"/>
    <m/>
    <n v="3500000"/>
    <n v="3500000"/>
    <x v="252"/>
  </r>
  <r>
    <x v="2543"/>
    <x v="115"/>
    <x v="97"/>
    <x v="12691"/>
    <n v="35000"/>
    <m/>
    <n v="-35000"/>
    <x v="252"/>
  </r>
  <r>
    <x v="2535"/>
    <x v="1"/>
    <x v="97"/>
    <x v="12692"/>
    <m/>
    <n v="280434"/>
    <n v="280434"/>
    <x v="252"/>
  </r>
  <r>
    <x v="2549"/>
    <x v="22"/>
    <x v="97"/>
    <x v="12693"/>
    <m/>
    <n v="372141"/>
    <n v="372141"/>
    <x v="252"/>
  </r>
  <r>
    <x v="2549"/>
    <x v="22"/>
    <x v="97"/>
    <x v="12694"/>
    <m/>
    <n v="372141"/>
    <n v="372141"/>
    <x v="252"/>
  </r>
  <r>
    <x v="2549"/>
    <x v="22"/>
    <x v="97"/>
    <x v="12695"/>
    <m/>
    <n v="372141"/>
    <n v="372141"/>
    <x v="252"/>
  </r>
  <r>
    <x v="2549"/>
    <x v="22"/>
    <x v="97"/>
    <x v="12696"/>
    <m/>
    <n v="372141"/>
    <n v="372141"/>
    <x v="252"/>
  </r>
  <r>
    <x v="2550"/>
    <x v="148"/>
    <x v="97"/>
    <x v="12697"/>
    <m/>
    <n v="3203319"/>
    <n v="3203319"/>
    <x v="252"/>
  </r>
  <r>
    <x v="2550"/>
    <x v="148"/>
    <x v="97"/>
    <x v="12698"/>
    <n v="32000"/>
    <m/>
    <n v="-32000"/>
    <x v="252"/>
  </r>
  <r>
    <x v="2550"/>
    <x v="147"/>
    <x v="97"/>
    <x v="12699"/>
    <n v="4000"/>
    <m/>
    <n v="-4000"/>
    <x v="252"/>
  </r>
  <r>
    <x v="2556"/>
    <x v="128"/>
    <x v="97"/>
    <x v="12700"/>
    <m/>
    <n v="281462"/>
    <n v="281462"/>
    <x v="252"/>
  </r>
  <r>
    <x v="2559"/>
    <x v="156"/>
    <x v="97"/>
    <x v="12701"/>
    <m/>
    <n v="10000000"/>
    <n v="10000000"/>
    <x v="252"/>
  </r>
  <r>
    <x v="2559"/>
    <x v="156"/>
    <x v="97"/>
    <x v="12701"/>
    <m/>
    <n v="4903916"/>
    <n v="4903916"/>
    <x v="252"/>
  </r>
  <r>
    <x v="256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225" firstHeaderRow="0" firstDataRow="1" firstDataCol="1" rowPageCount="3" colPageCount="1"/>
  <pivotFields count="8">
    <pivotField axis="axisPage" showAll="0">
      <items count="2660">
        <item x="249"/>
        <item m="1" x="2621"/>
        <item m="1" x="2582"/>
        <item m="1" x="2606"/>
        <item m="1" x="2608"/>
        <item m="1" x="2642"/>
        <item m="1" x="2633"/>
        <item m="1" x="2639"/>
        <item m="1" x="2564"/>
        <item m="1" x="2646"/>
        <item m="1" x="2604"/>
        <item m="1" x="2647"/>
        <item m="1" x="2617"/>
        <item m="1" x="2650"/>
        <item m="1" x="2580"/>
        <item m="1" x="2578"/>
        <item m="1" x="2563"/>
        <item m="1" x="2590"/>
        <item m="1" x="2654"/>
        <item m="1" x="2620"/>
        <item m="1" x="2622"/>
        <item m="1" x="2624"/>
        <item m="1" x="2634"/>
        <item m="1" x="2596"/>
        <item m="1" x="2632"/>
        <item m="1" x="2609"/>
        <item m="1" x="2616"/>
        <item m="1" x="2637"/>
        <item m="1" x="2572"/>
        <item m="1" x="2612"/>
        <item m="1" x="2635"/>
        <item m="1" x="2577"/>
        <item m="1" x="2651"/>
        <item m="1" x="2643"/>
        <item m="1" x="2655"/>
        <item m="1" x="2593"/>
        <item m="1" x="2619"/>
        <item m="1" x="2652"/>
        <item x="0"/>
        <item m="1" x="2598"/>
        <item m="1" x="2658"/>
        <item m="1" x="2587"/>
        <item x="1"/>
        <item m="1" x="2615"/>
        <item m="1" x="2573"/>
        <item x="2"/>
        <item x="3"/>
        <item m="1" x="2656"/>
        <item m="1" x="2603"/>
        <item m="1" x="2599"/>
        <item m="1" x="2627"/>
        <item m="1" x="2588"/>
        <item m="1" x="2640"/>
        <item x="4"/>
        <item m="1" x="2610"/>
        <item x="5"/>
        <item x="6"/>
        <item m="1" x="256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1"/>
        <item x="157"/>
        <item x="158"/>
        <item x="159"/>
        <item x="160"/>
        <item x="161"/>
        <item x="162"/>
        <item x="163"/>
        <item x="164"/>
        <item x="165"/>
        <item x="166"/>
        <item x="167"/>
        <item x="168"/>
        <item x="169"/>
        <item m="1" x="258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3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5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65"/>
        <item x="276"/>
        <item x="277"/>
        <item x="278"/>
        <item x="275"/>
        <item m="1" x="2638"/>
        <item x="279"/>
        <item x="280"/>
        <item x="281"/>
        <item x="282"/>
        <item x="283"/>
        <item x="284"/>
        <item x="285"/>
        <item x="286"/>
        <item x="287"/>
        <item x="288"/>
        <item x="289"/>
        <item x="290"/>
        <item x="291"/>
        <item x="292"/>
        <item x="293"/>
        <item x="294"/>
        <item x="295"/>
        <item x="296"/>
        <item m="1" x="2623"/>
        <item x="297"/>
        <item x="298"/>
        <item x="299"/>
        <item m="1" x="2567"/>
        <item x="300"/>
        <item x="302"/>
        <item x="303"/>
        <item x="301"/>
        <item x="304"/>
        <item x="305"/>
        <item x="306"/>
        <item x="307"/>
        <item x="308"/>
        <item x="309"/>
        <item x="310"/>
        <item x="311"/>
        <item x="312"/>
        <item m="1" x="2645"/>
        <item x="313"/>
        <item m="1" x="2568"/>
        <item x="314"/>
        <item x="315"/>
        <item x="316"/>
        <item x="317"/>
        <item x="318"/>
        <item x="319"/>
        <item x="320"/>
        <item x="321"/>
        <item m="1" x="2571"/>
        <item x="323"/>
        <item x="324"/>
        <item x="325"/>
        <item x="326"/>
        <item x="322"/>
        <item x="327"/>
        <item x="328"/>
        <item x="329"/>
        <item x="330"/>
        <item x="331"/>
        <item m="1" x="2583"/>
        <item x="332"/>
        <item m="1" x="2607"/>
        <item x="333"/>
        <item x="334"/>
        <item x="335"/>
        <item x="336"/>
        <item x="337"/>
        <item x="338"/>
        <item x="344"/>
        <item m="1" x="25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97"/>
        <item x="375"/>
        <item x="376"/>
        <item x="373"/>
        <item x="377"/>
        <item x="378"/>
        <item x="379"/>
        <item x="380"/>
        <item m="1" x="2584"/>
        <item x="381"/>
        <item x="382"/>
        <item x="383"/>
        <item x="384"/>
        <item x="385"/>
        <item x="386"/>
        <item x="387"/>
        <item x="388"/>
        <item x="389"/>
        <item x="390"/>
        <item x="391"/>
        <item x="392"/>
        <item x="393"/>
        <item x="394"/>
        <item x="395"/>
        <item x="396"/>
        <item x="397"/>
        <item x="399"/>
        <item x="400"/>
        <item x="401"/>
        <item x="398"/>
        <item x="402"/>
        <item m="1" x="2644"/>
        <item x="403"/>
        <item x="404"/>
        <item x="405"/>
        <item x="406"/>
        <item x="407"/>
        <item x="408"/>
        <item x="409"/>
        <item m="1" x="2626"/>
        <item x="410"/>
        <item x="411"/>
        <item x="421"/>
        <item x="412"/>
        <item x="413"/>
        <item x="414"/>
        <item x="415"/>
        <item x="416"/>
        <item x="417"/>
        <item m="1" x="2629"/>
        <item x="418"/>
        <item x="419"/>
        <item x="420"/>
        <item x="423"/>
        <item x="443"/>
        <item x="424"/>
        <item x="422"/>
        <item x="425"/>
        <item x="426"/>
        <item x="427"/>
        <item x="428"/>
        <item x="429"/>
        <item x="430"/>
        <item x="431"/>
        <item x="432"/>
        <item m="1" x="2614"/>
        <item x="433"/>
        <item x="434"/>
        <item x="435"/>
        <item x="436"/>
        <item x="438"/>
        <item x="437"/>
        <item x="439"/>
        <item x="440"/>
        <item x="442"/>
        <item x="441"/>
        <item x="445"/>
        <item x="446"/>
        <item x="447"/>
        <item x="444"/>
        <item x="448"/>
        <item x="449"/>
        <item x="450"/>
        <item x="451"/>
        <item x="452"/>
        <item x="453"/>
        <item x="454"/>
        <item x="455"/>
        <item x="456"/>
        <item x="457"/>
        <item m="1" x="2649"/>
        <item x="458"/>
        <item x="459"/>
        <item m="1" x="2579"/>
        <item x="460"/>
        <item x="461"/>
        <item x="462"/>
        <item x="463"/>
        <item m="1" x="2630"/>
        <item x="464"/>
        <item x="465"/>
        <item x="466"/>
        <item x="467"/>
        <item x="468"/>
        <item x="469"/>
        <item x="470"/>
        <item m="1" x="2625"/>
        <item x="471"/>
        <item x="472"/>
        <item x="473"/>
        <item x="474"/>
        <item x="475"/>
        <item x="476"/>
        <item x="477"/>
        <item x="478"/>
        <item x="479"/>
        <item x="480"/>
        <item x="481"/>
        <item x="482"/>
        <item x="483"/>
        <item x="484"/>
        <item m="1" x="2605"/>
        <item x="490"/>
        <item x="485"/>
        <item x="486"/>
        <item x="487"/>
        <item x="488"/>
        <item x="489"/>
        <item x="491"/>
        <item x="492"/>
        <item m="1" x="2595"/>
        <item m="1" x="2600"/>
        <item x="503"/>
        <item m="1" x="2618"/>
        <item x="493"/>
        <item x="494"/>
        <item x="504"/>
        <item x="495"/>
        <item x="496"/>
        <item x="497"/>
        <item x="498"/>
        <item x="499"/>
        <item x="500"/>
        <item x="501"/>
        <item x="502"/>
        <item x="505"/>
        <item x="506"/>
        <item x="507"/>
        <item x="508"/>
        <item m="1" x="26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41"/>
        <item x="564"/>
        <item x="565"/>
        <item x="566"/>
        <item x="567"/>
        <item x="568"/>
        <item x="569"/>
        <item x="570"/>
        <item x="571"/>
        <item x="572"/>
        <item x="573"/>
        <item x="574"/>
        <item m="1" x="257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9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11"/>
        <item x="698"/>
        <item x="708"/>
        <item x="709"/>
        <item x="710"/>
        <item x="699"/>
        <item x="700"/>
        <item x="701"/>
        <item x="702"/>
        <item x="703"/>
        <item x="704"/>
        <item x="705"/>
        <item x="706"/>
        <item x="707"/>
        <item x="711"/>
        <item x="726"/>
        <item x="727"/>
        <item x="734"/>
        <item x="712"/>
        <item x="728"/>
        <item x="729"/>
        <item m="1" x="257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94"/>
        <item x="740"/>
        <item x="754"/>
        <item x="741"/>
        <item x="742"/>
        <item x="743"/>
        <item x="744"/>
        <item x="745"/>
        <item x="746"/>
        <item x="747"/>
        <item x="755"/>
        <item x="748"/>
        <item x="757"/>
        <item x="758"/>
        <item x="769"/>
        <item x="759"/>
        <item m="1" x="2648"/>
        <item x="760"/>
        <item x="761"/>
        <item x="770"/>
        <item m="1" x="2601"/>
        <item x="762"/>
        <item x="771"/>
        <item x="763"/>
        <item x="764"/>
        <item x="765"/>
        <item x="766"/>
        <item x="772"/>
        <item x="773"/>
        <item x="767"/>
        <item x="768"/>
        <item x="774"/>
        <item x="775"/>
        <item x="790"/>
        <item x="776"/>
        <item x="791"/>
        <item x="777"/>
        <item x="778"/>
        <item x="792"/>
        <item x="779"/>
        <item x="780"/>
        <item x="781"/>
        <item x="782"/>
        <item x="793"/>
        <item x="783"/>
        <item x="794"/>
        <item x="795"/>
        <item x="25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3"/>
        <item x="944"/>
        <item m="1" x="260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81"/>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7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t="default"/>
      </items>
    </pivotField>
    <pivotField axis="axisRow" showAll="0">
      <items count="318">
        <item sd="0" x="151"/>
        <item sd="0" x="152"/>
        <item sd="0" x="146"/>
        <item sd="0" x="148"/>
        <item sd="0" x="150"/>
        <item sd="0" x="149"/>
        <item sd="0" x="147"/>
        <item sd="0" x="137"/>
        <item sd="0" x="141"/>
        <item sd="0" m="1" x="250"/>
        <item sd="0" x="142"/>
        <item sd="0" x="143"/>
        <item sd="0" x="144"/>
        <item sd="0" x="134"/>
        <item sd="0" x="138"/>
        <item sd="0" x="139"/>
        <item sd="0" m="1" x="296"/>
        <item sd="0" x="117"/>
        <item sd="0" m="1" x="162"/>
        <item sd="0" x="136"/>
        <item sd="0" x="135"/>
        <item sd="0" m="1" x="178"/>
        <item sd="0" x="133"/>
        <item sd="0" x="132"/>
        <item sd="0" x="131"/>
        <item sd="0" x="130"/>
        <item sd="0" x="121"/>
        <item sd="0" x="109"/>
        <item sd="0" x="119"/>
        <item sd="0" x="120"/>
        <item sd="0" x="126"/>
        <item sd="0" x="118"/>
        <item sd="0" x="123"/>
        <item sd="0" m="1" x="244"/>
        <item sd="0" x="103"/>
        <item sd="0" x="114"/>
        <item sd="0" x="113"/>
        <item sd="0" x="115"/>
        <item sd="0" x="112"/>
        <item sd="0" m="1" x="189"/>
        <item sd="0" x="111"/>
        <item sd="0" x="105"/>
        <item sd="0" m="1" x="190"/>
        <item sd="0" x="104"/>
        <item sd="0" x="102"/>
        <item sd="0" x="108"/>
        <item sd="0" x="106"/>
        <item sd="0" x="98"/>
        <item sd="0" x="101"/>
        <item sd="0" x="99"/>
        <item sd="0" x="94"/>
        <item sd="0" x="96"/>
        <item sd="0" m="1" x="306"/>
        <item sd="0" x="93"/>
        <item sd="0" x="91"/>
        <item sd="0" x="90"/>
        <item sd="0" x="89"/>
        <item sd="0" x="52"/>
        <item sd="0" x="88"/>
        <item sd="0" x="87"/>
        <item sd="0" m="1" x="312"/>
        <item sd="0" x="85"/>
        <item sd="0" x="72"/>
        <item sd="0" x="79"/>
        <item sd="0" x="84"/>
        <item sd="0" x="83"/>
        <item sd="0" m="1" x="18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x="55"/>
        <item sd="0" x="38"/>
        <item sd="0" x="39"/>
        <item sd="0" x="43"/>
        <item sd="0" x="35"/>
        <item sd="0" x="5"/>
        <item sd="0" x="54"/>
        <item sd="0" x="50"/>
        <item sd="0" m="1" x="221"/>
        <item sd="0" x="49"/>
        <item sd="0" x="24"/>
        <item sd="0" x="33"/>
        <item sd="0" x="23"/>
        <item sd="0" x="22"/>
        <item sd="0" x="34"/>
        <item n="JPMC (Main Project)" sd="0" x="11"/>
        <item sd="0" x="18"/>
        <item sd="0" x="48"/>
        <item sd="0" x="46"/>
        <item sd="0" x="45"/>
        <item sd="0" x="37"/>
        <item sd="0" x="47"/>
        <item sd="0" m="1" x="192"/>
        <item sd="0" x="44"/>
        <item sd="0" m="1" x="249"/>
        <item sd="0" x="42"/>
        <item sd="0" x="40"/>
        <item sd="0" x="15"/>
        <item sd="0" x="27"/>
        <item sd="0" x="30"/>
        <item sd="0" x="25"/>
        <item sd="0" x="29"/>
        <item sd="0" x="8"/>
        <item sd="0" x="9"/>
        <item sd="0" m="1" x="279"/>
        <item sd="0" m="1" x="227"/>
        <item sd="0" m="1" x="310"/>
        <item sd="0" m="1" x="169"/>
        <item sd="0" m="1" x="316"/>
        <item sd="0" m="1" x="252"/>
        <item sd="0" x="13"/>
        <item sd="0" m="1" x="301"/>
        <item sd="0" m="1" x="311"/>
        <item sd="0" m="1" x="315"/>
        <item sd="0" m="1" x="230"/>
        <item sd="0" m="1" x="217"/>
        <item sd="0" m="1" x="303"/>
        <item sd="0" m="1" x="235"/>
        <item sd="0" m="1" x="180"/>
        <item sd="0" m="1" x="237"/>
        <item sd="0" m="1" x="234"/>
        <item sd="0" m="1" x="248"/>
        <item sd="0" m="1" x="226"/>
        <item sd="0" x="17"/>
        <item sd="0" m="1" x="261"/>
        <item sd="0" m="1" x="238"/>
        <item sd="0" m="1" x="171"/>
        <item sd="0" x="14"/>
        <item sd="0" m="1" x="165"/>
        <item sd="0" x="86"/>
        <item sd="0" m="1" x="205"/>
        <item sd="0" m="1" x="195"/>
        <item sd="0" m="1" x="285"/>
        <item sd="0" m="1" x="243"/>
        <item sd="0" m="1" x="229"/>
        <item sd="0" m="1" x="297"/>
        <item sd="0" m="1" x="270"/>
        <item sd="0" m="1" x="239"/>
        <item sd="0" m="1" x="204"/>
        <item sd="0" m="1" x="224"/>
        <item sd="0" m="1" x="271"/>
        <item sd="0" m="1" x="176"/>
        <item sd="0" x="10"/>
        <item sd="0" m="1" x="309"/>
        <item sd="0" x="1"/>
        <item sd="0" m="1" x="276"/>
        <item sd="0" m="1" x="161"/>
        <item sd="0" m="1" x="274"/>
        <item sd="0" m="1" x="216"/>
        <item sd="0" m="1" x="300"/>
        <item sd="0" m="1" x="240"/>
        <item sd="0" m="1" x="212"/>
        <item sd="0" m="1" x="207"/>
        <item sd="0" m="1" x="251"/>
        <item sd="0" m="1" x="286"/>
        <item sd="0" m="1" x="173"/>
        <item sd="0" m="1" x="210"/>
        <item sd="0" m="1" x="174"/>
        <item sd="0" x="3"/>
        <item sd="0" m="1" x="288"/>
        <item sd="0" x="7"/>
        <item sd="0" m="1" x="308"/>
        <item sd="0" x="2"/>
        <item sd="0" m="1" x="170"/>
        <item sd="0" m="1" x="166"/>
        <item sd="0" x="12"/>
        <item sd="0" m="1" x="194"/>
        <item sd="0" x="4"/>
        <item sd="0" m="1" x="199"/>
        <item sd="0" m="1" x="191"/>
        <item sd="0" m="1" x="264"/>
        <item sd="0" m="1" x="163"/>
        <item sd="0" x="116"/>
        <item sd="0" m="1" x="222"/>
        <item sd="0" m="1" x="281"/>
        <item sd="0" m="1" x="179"/>
        <item sd="0" m="1" x="200"/>
        <item sd="0" m="1" x="284"/>
        <item sd="0" x="6"/>
        <item sd="0" m="1" x="184"/>
        <item sd="0" m="1" x="186"/>
        <item sd="0" m="1" x="269"/>
        <item sd="0" m="1" x="263"/>
        <item sd="0" m="1" x="287"/>
        <item sd="0" x="16"/>
        <item sd="0" m="1" x="164"/>
        <item sd="0" m="1" x="188"/>
        <item sd="0" m="1" x="259"/>
        <item sd="0" m="1" x="299"/>
        <item sd="0" m="1" x="203"/>
        <item m="1" x="265"/>
        <item sd="0" m="1" x="307"/>
        <item sd="0" m="1" x="201"/>
        <item sd="0" m="1" x="273"/>
        <item sd="0" m="1" x="206"/>
        <item sd="0" m="1" x="290"/>
        <item sd="0" x="28"/>
        <item sd="0" m="1" x="242"/>
        <item sd="0" m="1" x="298"/>
        <item sd="0" m="1" x="293"/>
        <item sd="0" m="1" x="283"/>
        <item m="1" x="268"/>
        <item sd="0" m="1" x="220"/>
        <item sd="0" m="1" x="294"/>
        <item sd="0" m="1" x="278"/>
        <item m="1" x="215"/>
        <item sd="0" m="1" x="187"/>
        <item sd="0" m="1" x="214"/>
        <item sd="0" x="41"/>
        <item sd="0" m="1" x="231"/>
        <item sd="0" x="20"/>
        <item sd="0" x="36"/>
        <item sd="0" x="32"/>
        <item sd="0" x="31"/>
        <item sd="0" m="1" x="167"/>
        <item m="1" x="313"/>
        <item sd="0" x="51"/>
        <item sd="0" m="1" x="196"/>
        <item sd="0" m="1" x="256"/>
        <item sd="0" m="1" x="211"/>
        <item sd="0" m="1" x="181"/>
        <item sd="0" x="0"/>
        <item sd="0" x="26"/>
        <item sd="0" x="19"/>
        <item sd="0" m="1" x="202"/>
        <item sd="0" x="21"/>
        <item sd="0" m="1" x="218"/>
        <item sd="0" x="63"/>
        <item sd="0" x="64"/>
        <item sd="0" m="1" x="185"/>
        <item m="1" x="302"/>
        <item sd="0" x="70"/>
        <item m="1" x="272"/>
        <item m="1" x="245"/>
        <item m="1" x="177"/>
        <item sd="0" m="1" x="172"/>
        <item sd="0" m="1" x="304"/>
        <item sd="0" m="1" x="295"/>
        <item sd="0" m="1" x="225"/>
        <item m="1" x="262"/>
        <item sd="0" m="1" x="236"/>
        <item sd="0" x="82"/>
        <item sd="0" m="1" x="219"/>
        <item sd="0" m="1" x="291"/>
        <item sd="0" m="1" x="275"/>
        <item sd="0" x="155"/>
        <item sd="0" m="1" x="232"/>
        <item sd="0" m="1" x="257"/>
        <item sd="0" m="1" x="193"/>
        <item sd="0" m="1" x="247"/>
        <item sd="0" x="92"/>
        <item sd="0" m="1" x="175"/>
        <item sd="0" m="1" x="241"/>
        <item sd="0" m="1" x="198"/>
        <item m="1" x="266"/>
        <item sd="0" m="1" x="197"/>
        <item sd="0" x="95"/>
        <item m="1" x="280"/>
        <item m="1" x="213"/>
        <item sd="0" m="1" x="254"/>
        <item sd="0" x="100"/>
        <item sd="0" m="1" x="223"/>
        <item sd="0" x="107"/>
        <item sd="0" x="110"/>
        <item sd="0" x="122"/>
        <item m="1" x="289"/>
        <item sd="0" x="124"/>
        <item sd="0" x="125"/>
        <item sd="0" m="1" x="282"/>
        <item sd="0" m="1" x="305"/>
        <item m="1" x="209"/>
        <item sd="0" x="127"/>
        <item sd="0" m="1" x="168"/>
        <item sd="0" m="1" x="258"/>
        <item sd="0" x="128"/>
        <item sd="0" m="1" x="228"/>
        <item sd="0" m="1" x="292"/>
        <item sd="0" m="1" x="277"/>
        <item sd="0" x="129"/>
        <item sd="0" m="1" x="246"/>
        <item sd="0" x="140"/>
        <item sd="0" m="1" x="255"/>
        <item sd="0" m="1" x="314"/>
        <item m="1" x="183"/>
        <item sd="0" m="1" x="208"/>
        <item sd="0" x="145"/>
        <item m="1" x="267"/>
        <item sd="0" m="1" x="233"/>
        <item m="1" x="253"/>
        <item m="1" x="260"/>
        <item sd="0" x="97"/>
        <item sd="0" x="153"/>
        <item x="154"/>
        <item sd="0" x="156"/>
        <item x="157"/>
        <item x="158"/>
        <item x="159"/>
        <item x="160"/>
        <item t="default"/>
      </items>
    </pivotField>
    <pivotField axis="axisRow" showAll="0">
      <items count="1247">
        <item sd="0" x="60"/>
        <item sd="0" x="149"/>
        <item sd="0" m="1" x="1083"/>
        <item sd="0" m="1" x="1185"/>
        <item sd="0" m="1" x="1044"/>
        <item sd="0" x="18"/>
        <item sd="0" x="288"/>
        <item sd="0" m="1" x="1227"/>
        <item sd="0" x="146"/>
        <item sd="0" x="179"/>
        <item sd="0" m="1" x="1224"/>
        <item sd="0" x="623"/>
        <item sd="0" x="100"/>
        <item sd="0" m="1" x="1028"/>
        <item sd="0" m="1" x="1189"/>
        <item sd="0" x="137"/>
        <item sd="0" m="1" x="1170"/>
        <item sd="0" x="231"/>
        <item sd="0" m="1" x="998"/>
        <item sd="0" m="1" x="1175"/>
        <item sd="0" x="363"/>
        <item sd="0" x="375"/>
        <item sd="0" m="1" x="1058"/>
        <item sd="0" x="208"/>
        <item sd="0" x="159"/>
        <item sd="0" x="258"/>
        <item sd="0" x="282"/>
        <item sd="0" x="144"/>
        <item sd="0" x="191"/>
        <item sd="0" x="217"/>
        <item sd="0" x="322"/>
        <item sd="0" x="256"/>
        <item sd="0" x="189"/>
        <item sd="0" m="1" x="1123"/>
        <item sd="0" x="325"/>
        <item sd="0" m="1" x="1228"/>
        <item sd="0" m="1" x="1121"/>
        <item sd="0" x="630"/>
        <item sd="0" x="223"/>
        <item sd="0" m="1" x="1011"/>
        <item sd="0" x="239"/>
        <item sd="0" x="135"/>
        <item sd="0" x="140"/>
        <item sd="0" m="1" x="1200"/>
        <item sd="0" m="1" x="1127"/>
        <item sd="0" x="219"/>
        <item sd="0" x="562"/>
        <item sd="0" x="93"/>
        <item sd="0" m="1" x="1197"/>
        <item sd="0" x="222"/>
        <item sd="0" m="1" x="1024"/>
        <item sd="0" x="337"/>
        <item sd="0" x="207"/>
        <item sd="0" x="184"/>
        <item sd="0" x="152"/>
        <item sd="0" m="1" x="1211"/>
        <item sd="0" x="40"/>
        <item sd="0" x="281"/>
        <item sd="0" x="170"/>
        <item sd="0" x="317"/>
        <item sd="0" x="358"/>
        <item sd="0" x="214"/>
        <item sd="0" x="370"/>
        <item sd="0" x="279"/>
        <item sd="0" x="156"/>
        <item sd="0" x="700"/>
        <item sd="0" x="253"/>
        <item sd="0" m="1" x="1186"/>
        <item sd="0" m="1" x="987"/>
        <item sd="0" x="365"/>
        <item sd="0" m="1" x="1043"/>
        <item sd="0" m="1" x="1006"/>
        <item sd="0" x="259"/>
        <item sd="0" x="252"/>
        <item sd="0" m="1" x="1126"/>
        <item sd="0" x="12"/>
        <item sd="0" x="352"/>
        <item sd="0" x="218"/>
        <item sd="0" x="224"/>
        <item sd="0" x="63"/>
        <item sd="0" x="8"/>
        <item sd="0" x="102"/>
        <item sd="0" m="1" x="1029"/>
        <item sd="0" m="1" x="1230"/>
        <item sd="0" x="319"/>
        <item sd="0" m="1" x="1034"/>
        <item sd="0" m="1" x="1242"/>
        <item sd="0" x="386"/>
        <item sd="0" x="31"/>
        <item sd="0" x="55"/>
        <item sd="0" x="227"/>
        <item sd="0" x="356"/>
        <item sd="0" x="161"/>
        <item sd="0" x="153"/>
        <item sd="0" x="860"/>
        <item sd="0" x="133"/>
        <item sd="0" m="1" x="1015"/>
        <item sd="0" m="1" x="1007"/>
        <item sd="0" m="1" x="1216"/>
        <item sd="0" x="46"/>
        <item sd="0" x="374"/>
        <item sd="0" m="1" x="1017"/>
        <item sd="0" x="270"/>
        <item sd="0" m="1" x="1102"/>
        <item sd="0" m="1" x="1064"/>
        <item sd="0" m="1" x="1103"/>
        <item sd="0" m="1" x="1081"/>
        <item sd="0" m="1" x="1196"/>
        <item sd="0" m="1" x="1138"/>
        <item sd="0" m="1" x="1098"/>
        <item sd="0" x="366"/>
        <item sd="0" x="318"/>
        <item sd="0" m="1" x="1057"/>
        <item sd="0" x="273"/>
        <item sd="0" m="1" x="1160"/>
        <item sd="0" x="201"/>
        <item sd="0" m="1" x="1085"/>
        <item sd="0" x="160"/>
        <item sd="0" m="1" x="1193"/>
        <item sd="0" m="1" x="1152"/>
        <item sd="0" m="1" x="1042"/>
        <item sd="0" x="277"/>
        <item sd="0" m="1" x="1146"/>
        <item sd="0" x="225"/>
        <item sd="0" m="1" x="1013"/>
        <item sd="0" m="1" x="1016"/>
        <item sd="0" m="1" x="1027"/>
        <item sd="0" x="292"/>
        <item sd="0" x="15"/>
        <item sd="0" m="1" x="1055"/>
        <item sd="0" m="1" x="1070"/>
        <item sd="0" x="0"/>
        <item sd="0" x="232"/>
        <item sd="0" x="213"/>
        <item sd="0" m="1" x="1195"/>
        <item sd="0" x="316"/>
        <item sd="0" m="1" x="997"/>
        <item sd="0" x="291"/>
        <item sd="0" x="333"/>
        <item sd="0" x="339"/>
        <item sd="0" x="275"/>
        <item sd="0" m="1" x="1030"/>
        <item sd="0" x="174"/>
        <item sd="0" x="171"/>
        <item sd="0" x="233"/>
        <item sd="0" x="78"/>
        <item sd="0" m="1" x="1091"/>
        <item sd="0" x="236"/>
        <item sd="0" x="58"/>
        <item sd="0" x="240"/>
        <item sd="0" m="1" x="1023"/>
        <item sd="0" x="182"/>
        <item sd="0" x="307"/>
        <item sd="0" x="779"/>
        <item sd="0" x="290"/>
        <item sd="0" m="1" x="1118"/>
        <item sd="0" m="1" x="1182"/>
        <item sd="0" x="132"/>
        <item sd="0" x="56"/>
        <item sd="0" x="126"/>
        <item sd="0" x="22"/>
        <item sd="0" x="187"/>
        <item sd="0" m="1" x="1003"/>
        <item sd="0" m="1" x="1214"/>
        <item sd="0" m="1" x="1010"/>
        <item sd="0" x="11"/>
        <item sd="0" x="353"/>
        <item sd="0" m="1" x="1097"/>
        <item sd="0" x="124"/>
        <item sd="0" m="1" x="1245"/>
        <item sd="0" x="77"/>
        <item sd="0" m="1" x="1122"/>
        <item sd="0" x="92"/>
        <item sd="0" x="35"/>
        <item sd="0" x="196"/>
        <item sd="0" m="1" x="1223"/>
        <item sd="0" x="1"/>
        <item sd="0" x="180"/>
        <item sd="0" x="285"/>
        <item sd="0" m="1" x="1141"/>
        <item sd="0" x="42"/>
        <item sd="0" m="1" x="1162"/>
        <item sd="0" m="1" x="1130"/>
        <item sd="0" m="1" x="1149"/>
        <item sd="0" m="1" x="1079"/>
        <item sd="0" x="84"/>
        <item sd="0" x="106"/>
        <item sd="0" m="1" x="986"/>
        <item sd="0" x="336"/>
        <item sd="0" m="1" x="1155"/>
        <item sd="0" m="1" x="989"/>
        <item sd="0" m="1" x="981"/>
        <item sd="0" m="1" x="1142"/>
        <item sd="0" m="1" x="1019"/>
        <item sd="0" m="1" x="1172"/>
        <item sd="0" m="1" x="1020"/>
        <item sd="0" x="16"/>
        <item sd="0" m="1" x="1151"/>
        <item sd="0" m="1" x="1060"/>
        <item sd="0" x="280"/>
        <item sd="0" x="104"/>
        <item sd="0" x="332"/>
        <item sd="0" m="1" x="1084"/>
        <item sd="0" x="348"/>
        <item sd="0" x="23"/>
        <item sd="0" x="362"/>
        <item sd="0" x="237"/>
        <item sd="0" x="91"/>
        <item sd="0" x="13"/>
        <item sd="0" x="175"/>
        <item sd="0" x="343"/>
        <item sd="0" m="1" x="1235"/>
        <item sd="0" m="1" x="1210"/>
        <item sd="0" x="87"/>
        <item sd="0" x="690"/>
        <item sd="0" x="33"/>
        <item sd="0" x="19"/>
        <item sd="0" m="1" x="991"/>
        <item sd="0" x="20"/>
        <item sd="0" m="1" x="1004"/>
        <item sd="0" x="96"/>
        <item sd="0" m="1" x="1226"/>
        <item sd="0" m="1" x="1203"/>
        <item sd="0" m="1" x="1072"/>
        <item sd="0" x="120"/>
        <item sd="0" x="131"/>
        <item sd="0" x="119"/>
        <item sd="0" m="1" x="1153"/>
        <item sd="0" m="1" x="1144"/>
        <item sd="0" m="1" x="1002"/>
        <item sd="0" m="1" x="1128"/>
        <item sd="0" x="228"/>
        <item sd="0" x="39"/>
        <item sd="0" x="108"/>
        <item sd="0" x="24"/>
        <item sd="0" x="139"/>
        <item sd="0" m="1" x="1213"/>
        <item sd="0" x="17"/>
        <item sd="0" x="248"/>
        <item sd="0" x="48"/>
        <item sd="0" m="1" x="1124"/>
        <item sd="0" m="1" x="1187"/>
        <item sd="0" x="134"/>
        <item sd="0" x="596"/>
        <item sd="0" m="1" x="1094"/>
        <item sd="0" x="69"/>
        <item sd="0" x="34"/>
        <item sd="0" x="206"/>
        <item sd="0" m="1" x="1229"/>
        <item sd="0" m="1" x="1100"/>
        <item sd="0" m="1" x="1119"/>
        <item sd="0" m="1" x="1059"/>
        <item sd="0" x="268"/>
        <item sd="0" x="376"/>
        <item sd="0" x="331"/>
        <item sd="0" m="1" x="1051"/>
        <item sd="0" x="360"/>
        <item sd="0" m="1" x="1205"/>
        <item sd="0" x="89"/>
        <item sd="0" x="355"/>
        <item sd="0" m="1" x="1099"/>
        <item sd="0" x="168"/>
        <item sd="0" m="1" x="992"/>
        <item sd="0" m="1" x="982"/>
        <item sd="0" x="272"/>
        <item sd="0" x="51"/>
        <item sd="0" x="190"/>
        <item sd="0" x="50"/>
        <item sd="0" x="79"/>
        <item sd="0" x="32"/>
        <item sd="0" m="1" x="1190"/>
        <item sd="0" x="188"/>
        <item sd="0" x="110"/>
        <item sd="0" x="935"/>
        <item sd="0" m="1" x="1208"/>
        <item sd="0" m="1" x="1111"/>
        <item sd="0" m="1" x="1053"/>
        <item sd="0" m="1" x="1106"/>
        <item sd="0" m="1" x="1075"/>
        <item sd="0" x="226"/>
        <item sd="0" x="57"/>
        <item sd="0" m="1" x="1109"/>
        <item sd="0" x="340"/>
        <item sd="0" x="265"/>
        <item sd="0" x="294"/>
        <item sd="0" m="1" x="1134"/>
        <item sd="0" x="62"/>
        <item sd="0" x="295"/>
        <item sd="0" x="3"/>
        <item sd="0" x="151"/>
        <item sd="0" x="210"/>
        <item sd="0" x="54"/>
        <item sd="0" m="1" x="1167"/>
        <item sd="0" m="1" x="1150"/>
        <item sd="0" x="323"/>
        <item sd="0" m="1" x="1040"/>
        <item sd="0" x="75"/>
        <item sd="0" m="1" x="1069"/>
        <item sd="0" x="186"/>
        <item sd="0" x="361"/>
        <item sd="0" x="368"/>
        <item sd="0" x="327"/>
        <item sd="0" x="195"/>
        <item sd="0" m="1" x="1140"/>
        <item sd="0" m="1" x="1181"/>
        <item sd="0" x="123"/>
        <item sd="0" m="1" x="1066"/>
        <item sd="0" x="194"/>
        <item sd="0" x="121"/>
        <item sd="0" x="53"/>
        <item sd="0" m="1" x="1198"/>
        <item sd="0" x="278"/>
        <item sd="0" x="212"/>
        <item sd="0" m="1" x="1183"/>
        <item sd="0" m="1" x="1173"/>
        <item sd="0" m="1" x="1243"/>
        <item sd="0" m="1" x="1021"/>
        <item sd="0" m="1" x="1237"/>
        <item sd="0" x="117"/>
        <item sd="0" x="111"/>
        <item sd="0" x="81"/>
        <item sd="0" x="7"/>
        <item sd="0" x="235"/>
        <item sd="0" x="287"/>
        <item sd="0" m="1" x="1171"/>
        <item sd="0" m="1" x="1220"/>
        <item sd="0" x="2"/>
        <item sd="0" m="1" x="1236"/>
        <item sd="0" m="1" x="1089"/>
        <item sd="0" x="163"/>
        <item sd="0" m="1" x="1165"/>
        <item sd="0" m="1" x="1033"/>
        <item sd="0" m="1" x="1244"/>
        <item sd="0" m="1" x="999"/>
        <item sd="0" m="1" x="996"/>
        <item sd="0" x="130"/>
        <item sd="0" x="88"/>
        <item sd="0" m="1" x="1239"/>
        <item sd="0" x="204"/>
        <item sd="0" x="72"/>
        <item sd="0" x="73"/>
        <item sd="0" x="28"/>
        <item sd="0" x="47"/>
        <item sd="0" x="181"/>
        <item sd="0" x="26"/>
        <item sd="0" x="86"/>
        <item sd="0" x="230"/>
        <item sd="0" m="1" x="1108"/>
        <item sd="0" m="1" x="1088"/>
        <item sd="0" m="1" x="1125"/>
        <item sd="0" x="94"/>
        <item sd="0" x="107"/>
        <item sd="0" x="309"/>
        <item sd="0" x="38"/>
        <item sd="0" x="145"/>
        <item sd="0" x="101"/>
        <item sd="0" x="369"/>
        <item sd="0" x="10"/>
        <item sd="0" x="74"/>
        <item sd="0" x="264"/>
        <item sd="0" m="1" x="1074"/>
        <item sd="0" x="178"/>
        <item sd="0" x="266"/>
        <item sd="0" x="364"/>
        <item sd="0" x="98"/>
        <item sd="0" x="165"/>
        <item sd="0" x="66"/>
        <item sd="0" x="5"/>
        <item sd="0" m="1" x="1047"/>
        <item sd="0" x="359"/>
        <item sd="0" m="1" x="1234"/>
        <item sd="0" x="269"/>
        <item sd="0" x="215"/>
        <item sd="0" x="349"/>
        <item sd="0" x="283"/>
        <item sd="0" x="185"/>
        <item sd="0" x="220"/>
        <item sd="0" m="1" x="1221"/>
        <item sd="0" m="1" x="990"/>
        <item sd="0" x="4"/>
        <item sd="0" x="377"/>
        <item sd="0" x="262"/>
        <item sd="0" x="326"/>
        <item sd="0" x="173"/>
        <item sd="0" x="200"/>
        <item sd="0" m="1" x="1031"/>
        <item sd="0" x="345"/>
        <item sd="0" x="30"/>
        <item sd="0" m="1" x="1168"/>
        <item sd="0" x="242"/>
        <item sd="0" m="1" x="1096"/>
        <item sd="0" m="1" x="1000"/>
        <item sd="0" x="243"/>
        <item sd="0" m="1" x="1215"/>
        <item sd="0" m="1" x="1218"/>
        <item sd="0" x="303"/>
        <item sd="0" x="37"/>
        <item sd="0" x="357"/>
        <item sd="0" m="1" x="1110"/>
        <item sd="0" m="1" x="1161"/>
        <item sd="0" x="115"/>
        <item sd="0" m="1" x="1212"/>
        <item sd="0" m="1" x="1012"/>
        <item sd="0" m="1" x="1077"/>
        <item sd="0" x="128"/>
        <item sd="0" m="1" x="1219"/>
        <item sd="0" m="1" x="1194"/>
        <item sd="0" x="255"/>
        <item sd="0" x="199"/>
        <item sd="0" x="329"/>
        <item sd="0" x="297"/>
        <item sd="0" x="310"/>
        <item sd="0" x="83"/>
        <item sd="0" m="1" x="1115"/>
        <item sd="0" m="1" x="994"/>
        <item sd="0" x="80"/>
        <item sd="0" m="1" x="1065"/>
        <item sd="0" m="1" x="1209"/>
        <item sd="0" x="97"/>
        <item sd="0" x="289"/>
        <item sd="0" m="1" x="1156"/>
        <item sd="0" x="116"/>
        <item sd="0" x="209"/>
        <item sd="0" x="198"/>
        <item sd="0" x="150"/>
        <item sd="0" x="136"/>
        <item sd="0" m="1" x="1095"/>
        <item sd="0" x="109"/>
        <item sd="0" x="524"/>
        <item sd="0" m="1" x="1073"/>
        <item sd="0" m="1" x="1178"/>
        <item sd="0" x="284"/>
        <item sd="0" x="296"/>
        <item sd="0" x="211"/>
        <item sd="0" x="45"/>
        <item sd="0" m="1" x="1157"/>
        <item sd="0" m="1" x="1148"/>
        <item sd="0" x="155"/>
        <item sd="0" m="1" x="1179"/>
        <item sd="0" x="61"/>
        <item sd="0" x="129"/>
        <item sd="0" x="105"/>
        <item sd="0" m="1" x="1018"/>
        <item sd="0" x="157"/>
        <item sd="0" x="14"/>
        <item sd="0" x="43"/>
        <item sd="0" x="250"/>
        <item sd="0" x="238"/>
        <item sd="0" x="103"/>
        <item sd="0" x="70"/>
        <item sd="0" x="299"/>
        <item sd="0" x="127"/>
        <item sd="0" m="1" x="984"/>
        <item sd="0" x="193"/>
        <item sd="0" x="147"/>
        <item sd="0" x="933"/>
        <item sd="0" x="99"/>
        <item sd="0" x="344"/>
        <item sd="0" x="221"/>
        <item sd="0" m="1" x="1233"/>
        <item sd="0" m="1" x="1238"/>
        <item sd="0" x="271"/>
        <item sd="0" x="166"/>
        <item sd="0" x="286"/>
        <item sd="0" x="304"/>
        <item sd="0" m="1" x="1104"/>
        <item sd="0" x="138"/>
        <item sd="0" x="41"/>
        <item sd="0" x="229"/>
        <item sd="0" m="1" x="1164"/>
        <item sd="0" x="71"/>
        <item sd="0" x="64"/>
        <item sd="0" m="1" x="1086"/>
        <item sd="0" m="1" x="1080"/>
        <item sd="0" x="540"/>
        <item sd="0" x="44"/>
        <item sd="0" x="114"/>
        <item sd="0" x="52"/>
        <item sd="0" x="142"/>
        <item sd="0" x="82"/>
        <item sd="0" x="245"/>
        <item sd="0" x="314"/>
        <item sd="0" m="1" x="1206"/>
        <item sd="0" m="1" x="1174"/>
        <item sd="0" x="308"/>
        <item sd="0" m="1" x="1132"/>
        <item sd="0" m="1" x="1202"/>
        <item sd="0" x="122"/>
        <item sd="0" x="118"/>
        <item sd="0" m="1" x="1154"/>
        <item sd="0" x="169"/>
        <item sd="0" x="197"/>
        <item sd="0" x="125"/>
        <item sd="0" x="203"/>
        <item sd="0" x="267"/>
        <item sd="0" x="301"/>
        <item sd="0" x="85"/>
        <item sd="0" x="25"/>
        <item sd="0" x="244"/>
        <item sd="0" x="112"/>
        <item sd="0" x="192"/>
        <item sd="0" x="302"/>
        <item sd="0" x="260"/>
        <item sd="0" x="261"/>
        <item sd="0" m="1" x="1139"/>
        <item sd="0" x="328"/>
        <item sd="0" x="350"/>
        <item sd="0" x="254"/>
        <item sd="0" x="320"/>
        <item sd="0" x="241"/>
        <item sd="0" x="158"/>
        <item sd="0" m="1" x="1129"/>
        <item sd="0" m="1" x="1092"/>
        <item sd="0" m="1" x="1188"/>
        <item sd="0" m="1" x="995"/>
        <item sd="0" m="1" x="1049"/>
        <item sd="0" x="143"/>
        <item sd="0" m="1" x="1192"/>
        <item sd="0" x="276"/>
        <item sd="0" x="298"/>
        <item sd="0" x="424"/>
        <item sd="0" x="346"/>
        <item sd="0" x="306"/>
        <item sd="0" m="1" x="1217"/>
        <item sd="0" x="321"/>
        <item sd="0" x="313"/>
        <item sd="0" x="49"/>
        <item sd="0" x="315"/>
        <item sd="0" x="59"/>
        <item sd="0" x="183"/>
        <item sd="0" x="330"/>
        <item sd="0" x="274"/>
        <item sd="0" x="311"/>
        <item sd="0" x="249"/>
        <item sd="0" m="1" x="1026"/>
        <item sd="0" m="1" x="1133"/>
        <item sd="0" m="1" x="1240"/>
        <item sd="0" m="1" x="1087"/>
        <item sd="0" m="1" x="1068"/>
        <item sd="0" m="1" x="1067"/>
        <item sd="0" x="90"/>
        <item sd="0" x="202"/>
        <item sd="0" x="67"/>
        <item sd="0" m="1" x="1166"/>
        <item sd="0" x="65"/>
        <item sd="0" x="247"/>
        <item sd="0" m="1" x="1038"/>
        <item sd="0" x="216"/>
        <item sd="0" m="1" x="1050"/>
        <item sd="0" x="141"/>
        <item sd="0" x="177"/>
        <item sd="0" x="305"/>
        <item sd="0" m="1" x="1046"/>
        <item sd="0" x="347"/>
        <item sd="0" m="1" x="1232"/>
        <item sd="0" m="1" x="1113"/>
        <item sd="0" x="293"/>
        <item sd="0" x="148"/>
        <item sd="0" x="354"/>
        <item sd="0" m="1" x="1169"/>
        <item sd="0" x="27"/>
        <item sd="0" m="1" x="1180"/>
        <item sd="0" x="68"/>
        <item sd="0" x="6"/>
        <item sd="0" x="263"/>
        <item sd="0" x="154"/>
        <item sd="0" x="164"/>
        <item sd="0" x="172"/>
        <item sd="0" x="205"/>
        <item sd="0" x="351"/>
        <item sd="0" m="1" x="1052"/>
        <item sd="0" x="29"/>
        <item sd="0" m="1" x="1225"/>
        <item sd="0" x="9"/>
        <item sd="0" x="335"/>
        <item sd="0" m="1" x="1117"/>
        <item sd="0" m="1" x="1145"/>
        <item sd="0" m="1" x="1082"/>
        <item sd="0" x="234"/>
        <item sd="0" x="162"/>
        <item sd="0" m="1" x="1054"/>
        <item sd="0" m="1" x="1191"/>
        <item sd="0" m="1" x="1222"/>
        <item sd="0" m="1" x="1207"/>
        <item sd="0" x="300"/>
        <item sd="0" x="167"/>
        <item sd="0" x="76"/>
        <item sd="0" m="1" x="1184"/>
        <item sd="0" x="342"/>
        <item sd="0" x="341"/>
        <item sd="0" m="1" x="1014"/>
        <item sd="0" m="1" x="1078"/>
        <item sd="0" m="1" x="1158"/>
        <item sd="0" m="1" x="1137"/>
        <item sd="0" x="113"/>
        <item sd="0" x="251"/>
        <item sd="0" x="176"/>
        <item sd="0" x="372"/>
        <item sd="0" x="246"/>
        <item sd="0" m="1" x="1001"/>
        <item sd="0" x="257"/>
        <item sd="0" x="95"/>
        <item sd="0" x="338"/>
        <item sd="0" x="36"/>
        <item sd="0" m="1" x="1056"/>
        <item sd="0" x="21"/>
        <item sd="0" x="378"/>
        <item sd="0" x="381"/>
        <item sd="0" x="382"/>
        <item sd="0" x="379"/>
        <item sd="0" x="383"/>
        <item sd="0" x="380"/>
        <item sd="0" x="384"/>
        <item sd="0" x="385"/>
        <item sd="0" x="387"/>
        <item sd="0" m="1" x="1035"/>
        <item sd="0" m="1" x="1076"/>
        <item sd="0" x="388"/>
        <item sd="0" m="1" x="1005"/>
        <item sd="0" x="389"/>
        <item sd="0" x="390"/>
        <item sd="0" x="391"/>
        <item sd="0" x="392"/>
        <item sd="0" x="393"/>
        <item sd="0" x="394"/>
        <item sd="0" x="396"/>
        <item sd="0" x="397"/>
        <item sd="0" x="398"/>
        <item sd="0" x="395"/>
        <item sd="0" x="373"/>
        <item sd="0" x="399"/>
        <item sd="0" m="1" x="1022"/>
        <item sd="0" x="401"/>
        <item sd="0" x="400"/>
        <item sd="0" m="1" x="1041"/>
        <item sd="0" x="402"/>
        <item sd="0" x="403"/>
        <item sd="0" x="404"/>
        <item sd="0" x="405"/>
        <item sd="0" x="406"/>
        <item sd="0" x="411"/>
        <item sd="0" m="1" x="11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47"/>
        <item sd="0" x="465"/>
        <item sd="0" x="469"/>
        <item sd="0" x="466"/>
        <item sd="0" x="467"/>
        <item sd="0" m="1" x="1032"/>
        <item sd="0" x="470"/>
        <item sd="0" m="1" x="1009"/>
        <item sd="0" x="472"/>
        <item sd="0" x="475"/>
        <item sd="0" x="476"/>
        <item sd="0" x="371"/>
        <item sd="0" m="1" x="1116"/>
        <item sd="0" x="477"/>
        <item sd="0" x="478"/>
        <item sd="0" x="479"/>
        <item sd="0" x="473"/>
        <item sd="0" x="474"/>
        <item sd="0" x="480"/>
        <item sd="0" x="481"/>
        <item sd="0" x="482"/>
        <item sd="0" x="483"/>
        <item sd="0" x="484"/>
        <item sd="0" x="485"/>
        <item sd="0" x="486"/>
        <item sd="0" m="1" x="1177"/>
        <item sd="0" x="488"/>
        <item sd="0" x="489"/>
        <item sd="0" x="487"/>
        <item sd="0" x="492"/>
        <item sd="0" x="491"/>
        <item sd="0" x="312"/>
        <item sd="0" m="1" x="1159"/>
        <item sd="0" x="490"/>
        <item sd="0" x="493"/>
        <item sd="0" x="471"/>
        <item sd="0" x="494"/>
        <item sd="0" x="495"/>
        <item sd="0" m="1" x="1143"/>
        <item sd="0" x="497"/>
        <item sd="0" x="499"/>
        <item sd="0" x="500"/>
        <item sd="0" x="503"/>
        <item sd="0" m="1" x="1114"/>
        <item sd="0" m="1" x="10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88"/>
        <item sd="0" x="528"/>
        <item sd="0" x="531"/>
        <item sd="0" x="532"/>
        <item sd="0" x="529"/>
        <item sd="0" x="530"/>
        <item sd="0" x="533"/>
        <item sd="0" x="534"/>
        <item sd="0" x="538"/>
        <item sd="0" x="535"/>
        <item sd="0" x="536"/>
        <item sd="0" x="537"/>
        <item sd="0" x="542"/>
        <item sd="0" x="539"/>
        <item sd="0" x="541"/>
        <item sd="0" m="1" x="1039"/>
        <item sd="0" x="547"/>
        <item sd="0" x="548"/>
        <item sd="0" x="549"/>
        <item sd="0" x="543"/>
        <item sd="0" x="544"/>
        <item sd="0" x="546"/>
        <item sd="0" x="550"/>
        <item sd="0" x="551"/>
        <item sd="0" x="545"/>
        <item sd="0" x="556"/>
        <item sd="0" x="557"/>
        <item sd="0" x="558"/>
        <item sd="0" x="559"/>
        <item sd="0" x="552"/>
        <item sd="0" x="553"/>
        <item sd="0" x="554"/>
        <item sd="0" m="1" x="1090"/>
        <item sd="0" x="431"/>
        <item sd="0" x="555"/>
        <item sd="0" x="560"/>
        <item sd="0" x="561"/>
        <item sd="0" x="563"/>
        <item sd="0" x="564"/>
        <item sd="0" x="565"/>
        <item sd="0" m="1" x="1199"/>
        <item sd="0" x="566"/>
        <item sd="0" x="567"/>
        <item sd="0" x="571"/>
        <item sd="0" x="572"/>
        <item sd="0" x="573"/>
        <item sd="0" x="574"/>
        <item sd="0" x="568"/>
        <item sd="0" x="569"/>
        <item sd="0" x="575"/>
        <item sd="0" x="570"/>
        <item sd="0" m="1" x="111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31"/>
        <item sd="0" x="635"/>
        <item sd="0" x="636"/>
        <item sd="0" x="641"/>
        <item sd="0" m="1" x="99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63"/>
        <item x="683"/>
        <item x="687"/>
        <item x="689"/>
        <item x="685"/>
        <item x="686"/>
        <item x="691"/>
        <item x="684"/>
        <item x="692"/>
        <item x="693"/>
        <item x="694"/>
        <item x="695"/>
        <item x="696"/>
        <item m="1" x="1037"/>
        <item x="698"/>
        <item x="699"/>
        <item x="697"/>
        <item x="701"/>
        <item x="702"/>
        <item m="1" x="1163"/>
        <item x="705"/>
        <item m="1" x="1036"/>
        <item x="703"/>
        <item x="704"/>
        <item x="706"/>
        <item x="707"/>
        <item x="720"/>
        <item x="708"/>
        <item x="709"/>
        <item x="710"/>
        <item x="711"/>
        <item x="712"/>
        <item x="713"/>
        <item x="714"/>
        <item x="715"/>
        <item x="716"/>
        <item x="717"/>
        <item x="718"/>
        <item x="719"/>
        <item x="721"/>
        <item x="722"/>
        <item x="723"/>
        <item x="724"/>
        <item x="725"/>
        <item m="1" x="1062"/>
        <item x="726"/>
        <item x="727"/>
        <item x="730"/>
        <item m="1" x="1241"/>
        <item m="1" x="1025"/>
        <item x="638"/>
        <item x="728"/>
        <item x="334"/>
        <item x="729"/>
        <item x="731"/>
        <item x="732"/>
        <item x="733"/>
        <item x="734"/>
        <item x="735"/>
        <item x="736"/>
        <item x="737"/>
        <item x="788"/>
        <item x="738"/>
        <item x="739"/>
        <item x="740"/>
        <item x="741"/>
        <item x="742"/>
        <item x="743"/>
        <item x="744"/>
        <item x="745"/>
        <item x="746"/>
        <item x="747"/>
        <item x="748"/>
        <item m="1" x="1045"/>
        <item x="749"/>
        <item x="756"/>
        <item x="750"/>
        <item x="751"/>
        <item m="1" x="1120"/>
        <item x="752"/>
        <item x="753"/>
        <item x="754"/>
        <item x="755"/>
        <item x="757"/>
        <item x="594"/>
        <item x="758"/>
        <item x="759"/>
        <item x="760"/>
        <item x="761"/>
        <item x="762"/>
        <item x="763"/>
        <item x="764"/>
        <item x="765"/>
        <item x="766"/>
        <item x="767"/>
        <item x="768"/>
        <item m="1" x="1105"/>
        <item x="922"/>
        <item x="770"/>
        <item x="771"/>
        <item x="772"/>
        <item x="769"/>
        <item x="773"/>
        <item m="1" x="1008"/>
        <item x="774"/>
        <item x="775"/>
        <item x="776"/>
        <item x="777"/>
        <item x="778"/>
        <item m="1" x="1093"/>
        <item x="780"/>
        <item x="781"/>
        <item x="782"/>
        <item x="783"/>
        <item x="527"/>
        <item m="1" x="1204"/>
        <item x="784"/>
        <item x="785"/>
        <item x="786"/>
        <item x="787"/>
        <item x="789"/>
        <item x="790"/>
        <item x="791"/>
        <item x="792"/>
        <item x="793"/>
        <item x="794"/>
        <item x="795"/>
        <item x="796"/>
        <item x="802"/>
        <item x="797"/>
        <item x="798"/>
        <item x="799"/>
        <item x="800"/>
        <item x="801"/>
        <item x="803"/>
        <item x="804"/>
        <item x="805"/>
        <item x="806"/>
        <item x="812"/>
        <item x="807"/>
        <item x="808"/>
        <item m="1" x="1135"/>
        <item x="809"/>
        <item x="810"/>
        <item m="1" x="1201"/>
        <item x="811"/>
        <item x="97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101"/>
        <item x="872"/>
        <item x="873"/>
        <item x="874"/>
        <item x="876"/>
        <item x="877"/>
        <item x="813"/>
        <item m="1" x="983"/>
        <item x="879"/>
        <item m="1" x="1071"/>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85"/>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m="1" x="1231"/>
        <item x="940"/>
        <item x="941"/>
        <item x="942"/>
        <item x="943"/>
        <item x="944"/>
        <item x="945"/>
        <item x="946"/>
        <item m="1" x="1136"/>
        <item x="947"/>
        <item x="948"/>
        <item x="949"/>
        <item m="1" x="1176"/>
        <item x="950"/>
        <item x="951"/>
        <item x="952"/>
        <item x="953"/>
        <item x="954"/>
        <item x="960"/>
        <item x="955"/>
        <item x="956"/>
        <item x="957"/>
        <item x="958"/>
        <item x="961"/>
        <item x="959"/>
        <item x="963"/>
        <item x="964"/>
        <item x="965"/>
        <item x="966"/>
        <item x="967"/>
        <item x="968"/>
        <item x="969"/>
        <item x="970"/>
        <item x="971"/>
        <item x="972"/>
        <item x="962"/>
        <item x="973"/>
        <item x="974"/>
        <item x="975"/>
        <item x="976"/>
        <item x="977"/>
        <item x="978"/>
        <item x="980"/>
        <item t="default" sd="0"/>
      </items>
    </pivotField>
    <pivotField axis="axisPage" showAll="0">
      <items count="127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29"/>
        <item x="12630"/>
        <item x="12426"/>
        <item x="12427"/>
        <item x="12428"/>
        <item x="12429"/>
        <item x="12430"/>
        <item x="12431"/>
        <item x="12432"/>
        <item x="12433"/>
        <item x="12467"/>
        <item x="12468"/>
        <item x="12469"/>
        <item x="12434"/>
        <item x="12435"/>
        <item x="12436"/>
        <item x="12437"/>
        <item x="12438"/>
        <item x="12439"/>
        <item x="12440"/>
        <item x="12441"/>
        <item x="12671"/>
        <item x="12471"/>
        <item x="12472"/>
        <item x="12473"/>
        <item x="12474"/>
        <item x="12475"/>
        <item x="12476"/>
        <item x="12687"/>
        <item x="12688"/>
        <item x="12689"/>
        <item x="12690"/>
        <item x="1245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672"/>
        <item x="12461"/>
        <item x="12465"/>
        <item x="12470"/>
        <item x="12520"/>
        <item x="12521"/>
        <item x="12522"/>
        <item x="12523"/>
        <item x="12524"/>
        <item x="12525"/>
        <item x="12526"/>
        <item x="12527"/>
        <item x="12528"/>
        <item x="12529"/>
        <item x="12530"/>
        <item x="12531"/>
        <item x="12532"/>
        <item x="12533"/>
        <item x="12534"/>
        <item x="12535"/>
        <item x="12692"/>
        <item x="12693"/>
        <item x="12694"/>
        <item x="12695"/>
        <item x="12696"/>
        <item x="12697"/>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9"/>
        <item x="12580"/>
        <item x="12581"/>
        <item x="12582"/>
        <item x="12583"/>
        <item x="12584"/>
        <item x="12585"/>
        <item x="12586"/>
        <item x="12587"/>
        <item x="12588"/>
        <item x="12589"/>
        <item x="12590"/>
        <item x="12591"/>
        <item x="12592"/>
        <item x="12593"/>
        <item x="12594"/>
        <item x="12595"/>
        <item x="12596"/>
        <item x="12597"/>
        <item x="12698"/>
        <item x="12699"/>
        <item x="12673"/>
        <item x="12674"/>
        <item x="12675"/>
        <item x="12677"/>
        <item x="12678"/>
        <item x="12679"/>
        <item x="12680"/>
        <item x="12681"/>
        <item x="12578"/>
        <item x="12598"/>
        <item x="12599"/>
        <item x="12600"/>
        <item x="12607"/>
        <item x="12676"/>
        <item x="12691"/>
        <item x="12631"/>
        <item x="12601"/>
        <item x="12602"/>
        <item x="12603"/>
        <item x="12604"/>
        <item x="12605"/>
        <item x="12606"/>
        <item x="12608"/>
        <item x="12609"/>
        <item x="12610"/>
        <item x="12611"/>
        <item x="12612"/>
        <item x="12613"/>
        <item x="12614"/>
        <item x="12615"/>
        <item x="12619"/>
        <item x="12621"/>
        <item x="12622"/>
        <item x="12623"/>
        <item x="12628"/>
        <item x="12700"/>
        <item x="12464"/>
        <item x="12616"/>
        <item x="12620"/>
        <item x="12624"/>
        <item x="12625"/>
        <item x="12626"/>
        <item x="12627"/>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82"/>
        <item x="12683"/>
        <item x="12684"/>
        <item x="12701"/>
        <item x="12617"/>
        <item x="12618"/>
        <item x="12656"/>
        <item x="12657"/>
        <item x="12658"/>
        <item x="12659"/>
        <item x="12661"/>
        <item x="12685"/>
        <item x="12660"/>
        <item x="12662"/>
        <item x="12663"/>
        <item x="12664"/>
        <item x="12665"/>
        <item x="12666"/>
        <item x="12667"/>
        <item x="12668"/>
        <item x="12669"/>
        <item x="12670"/>
        <item x="12686"/>
        <item t="default"/>
      </items>
    </pivotField>
    <pivotField dataField="1" showAll="0"/>
    <pivotField dataField="1" showAll="0"/>
    <pivotField dataField="1" showAll="0"/>
    <pivotField axis="axisPage" multipleItemSelectionAllowed="1"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220">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r="1">
      <x v="76"/>
    </i>
    <i r="1">
      <x v="121"/>
    </i>
    <i r="1">
      <x v="139"/>
    </i>
    <i r="1">
      <x v="145"/>
    </i>
    <i r="1">
      <x v="148"/>
    </i>
    <i r="1">
      <x v="178"/>
    </i>
    <i r="1">
      <x v="245"/>
    </i>
    <i r="1">
      <x v="258"/>
    </i>
    <i r="1">
      <x v="272"/>
    </i>
    <i r="1">
      <x v="282"/>
    </i>
    <i r="1">
      <x v="311"/>
    </i>
    <i r="1">
      <x v="326"/>
    </i>
    <i r="1">
      <x v="379"/>
    </i>
    <i r="1">
      <x v="415"/>
    </i>
    <i r="1">
      <x v="418"/>
    </i>
    <i r="1">
      <x v="434"/>
    </i>
    <i r="1">
      <x v="439"/>
    </i>
    <i r="1">
      <x v="446"/>
    </i>
    <i r="1">
      <x v="509"/>
    </i>
    <i r="1">
      <x v="602"/>
    </i>
    <i r="1">
      <x v="620"/>
    </i>
    <i r="1">
      <x v="648"/>
    </i>
    <i r="1">
      <x v="660"/>
    </i>
    <i r="1">
      <x v="667"/>
    </i>
    <i r="1">
      <x v="670"/>
    </i>
    <i r="1">
      <x v="678"/>
    </i>
    <i r="1">
      <x v="683"/>
    </i>
    <i r="1">
      <x v="716"/>
    </i>
    <i r="1">
      <x v="783"/>
    </i>
    <i r="1">
      <x v="788"/>
    </i>
    <i r="1">
      <x v="805"/>
    </i>
    <i r="1">
      <x v="808"/>
    </i>
    <i r="1">
      <x v="838"/>
    </i>
    <i r="1">
      <x v="858"/>
    </i>
    <i r="1">
      <x v="860"/>
    </i>
    <i r="1">
      <x v="861"/>
    </i>
    <i r="1">
      <x v="865"/>
    </i>
    <i r="1">
      <x v="867"/>
    </i>
    <i r="1">
      <x v="873"/>
    </i>
    <i r="1">
      <x v="875"/>
    </i>
    <i r="1">
      <x v="879"/>
    </i>
    <i r="1">
      <x v="883"/>
    </i>
    <i r="1">
      <x v="887"/>
    </i>
    <i r="1">
      <x v="888"/>
    </i>
    <i r="1">
      <x v="890"/>
    </i>
    <i r="1">
      <x v="925"/>
    </i>
    <i r="1">
      <x v="986"/>
    </i>
    <i r="1">
      <x v="995"/>
    </i>
    <i r="1">
      <x v="996"/>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x v="311"/>
    </i>
    <i r="1">
      <x v="311"/>
    </i>
    <i r="1">
      <x v="326"/>
    </i>
    <i>
      <x v="312"/>
    </i>
    <i>
      <x v="313"/>
    </i>
    <i r="1">
      <x v="178"/>
    </i>
    <i r="1">
      <x v="326"/>
    </i>
    <i r="1">
      <x v="700"/>
    </i>
    <i r="1">
      <x v="716"/>
    </i>
    <i>
      <x v="314"/>
    </i>
    <i r="1">
      <x v="700"/>
    </i>
    <i>
      <x v="315"/>
    </i>
    <i r="1">
      <x v="532"/>
    </i>
    <i>
      <x v="316"/>
    </i>
    <i r="1">
      <x v="124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7">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9"/>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7"/>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4"/>
        <item m="1" x="1613"/>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3"/>
        <item x="406"/>
        <item x="407"/>
        <item x="409"/>
        <item x="410"/>
        <item x="411"/>
        <item x="412"/>
        <item m="1" x="1578"/>
        <item x="413"/>
        <item x="414"/>
        <item x="415"/>
        <item x="408"/>
        <item x="416"/>
        <item m="1" x="1610"/>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2"/>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5"/>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5"/>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6"/>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8"/>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2"/>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1"/>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1"/>
        <item t="default"/>
      </items>
    </pivotField>
    <pivotField axis="axisRow" showAll="0">
      <items count="186">
        <item x="48"/>
        <item x="50"/>
        <item x="39"/>
        <item x="37"/>
        <item x="40"/>
        <item x="0"/>
        <item x="24"/>
        <item x="34"/>
        <item x="31"/>
        <item x="20"/>
        <item x="25"/>
        <item x="29"/>
        <item x="16"/>
        <item m="1" x="16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9"/>
        <item x="45"/>
        <item x="42"/>
        <item m="1" x="171"/>
        <item x="44"/>
        <item x="47"/>
        <item x="49"/>
        <item m="1" x="164"/>
        <item x="27"/>
        <item x="52"/>
        <item x="51"/>
        <item x="53"/>
        <item x="54"/>
        <item x="55"/>
        <item x="56"/>
        <item x="57"/>
        <item x="58"/>
        <item x="59"/>
        <item x="60"/>
        <item x="61"/>
        <item x="62"/>
        <item x="63"/>
        <item x="64"/>
        <item x="65"/>
        <item x="66"/>
        <item x="70"/>
        <item m="1" x="163"/>
        <item x="67"/>
        <item x="69"/>
        <item m="1" x="161"/>
        <item x="71"/>
        <item x="72"/>
        <item x="73"/>
        <item m="1" x="176"/>
        <item x="132"/>
        <item m="1" x="178"/>
        <item x="77"/>
        <item x="76"/>
        <item x="82"/>
        <item x="74"/>
        <item x="75"/>
        <item x="68"/>
        <item x="78"/>
        <item x="79"/>
        <item m="1" x="175"/>
        <item x="80"/>
        <item x="81"/>
        <item m="1" x="177"/>
        <item sd="0" x="83"/>
        <item sd="0" x="85"/>
        <item x="84"/>
        <item x="86"/>
        <item x="87"/>
        <item x="89"/>
        <item x="90"/>
        <item x="91"/>
        <item x="92"/>
        <item x="93"/>
        <item x="94"/>
        <item x="95"/>
        <item x="96"/>
        <item m="1" x="182"/>
        <item m="1" x="183"/>
        <item m="1" x="162"/>
        <item x="97"/>
        <item x="100"/>
        <item m="1" x="181"/>
        <item x="101"/>
        <item x="110"/>
        <item x="106"/>
        <item x="88"/>
        <item x="102"/>
        <item x="112"/>
        <item x="113"/>
        <item m="1" x="184"/>
        <item x="108"/>
        <item x="115"/>
        <item m="1" x="174"/>
        <item x="116"/>
        <item x="98"/>
        <item x="99"/>
        <item x="103"/>
        <item x="114"/>
        <item x="107"/>
        <item x="117"/>
        <item x="118"/>
        <item x="119"/>
        <item x="120"/>
        <item m="1" x="168"/>
        <item x="121"/>
        <item x="104"/>
        <item x="122"/>
        <item x="105"/>
        <item x="111"/>
        <item x="109"/>
        <item m="1" x="165"/>
        <item x="123"/>
        <item m="1" x="170"/>
        <item x="124"/>
        <item x="125"/>
        <item x="126"/>
        <item m="1" x="172"/>
        <item x="130"/>
        <item x="128"/>
        <item x="131"/>
        <item x="133"/>
        <item m="1" x="180"/>
        <item x="129"/>
        <item x="135"/>
        <item x="136"/>
        <item x="134"/>
        <item x="137"/>
        <item x="138"/>
        <item x="139"/>
        <item x="127"/>
        <item x="140"/>
        <item x="142"/>
        <item x="145"/>
        <item x="146"/>
        <item m="1" x="166"/>
        <item x="149"/>
        <item x="150"/>
        <item x="148"/>
        <item x="144"/>
        <item x="152"/>
        <item m="1" x="173"/>
        <item x="151"/>
        <item x="153"/>
        <item x="141"/>
        <item x="143"/>
        <item x="155"/>
        <item x="154"/>
        <item m="1" x="167"/>
        <item x="147"/>
        <item x="156"/>
        <item x="157"/>
        <item x="158"/>
        <item x="159"/>
        <item x="160"/>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52"/>
    </i>
    <i>
      <x v="30"/>
    </i>
    <i>
      <x v="66"/>
    </i>
    <i>
      <x v="33"/>
    </i>
    <i>
      <x v="11"/>
    </i>
    <i>
      <x v="7"/>
    </i>
    <i>
      <x v="10"/>
    </i>
    <i>
      <x v="13"/>
    </i>
    <i>
      <x v="62"/>
    </i>
    <i>
      <x v="80"/>
    </i>
    <i>
      <x v="78"/>
    </i>
    <i>
      <x v="14"/>
    </i>
    <i>
      <x v="20"/>
    </i>
    <i>
      <x v="22"/>
    </i>
    <i>
      <x v="60"/>
    </i>
    <i>
      <x v="5"/>
    </i>
    <i>
      <x v="23"/>
    </i>
    <i>
      <x v="74"/>
    </i>
    <i>
      <x v="6"/>
    </i>
    <i>
      <x v="64"/>
    </i>
    <i>
      <x v="19"/>
    </i>
    <i>
      <x v="63"/>
    </i>
    <i>
      <x v="76"/>
    </i>
    <i>
      <x v="65"/>
    </i>
    <i>
      <x v="12"/>
    </i>
    <i>
      <x v="71"/>
    </i>
    <i>
      <x v="18"/>
    </i>
    <i>
      <x v="75"/>
    </i>
    <i>
      <x v="54"/>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60">
        <item x="249"/>
        <item m="1" x="2621"/>
        <item m="1" x="2582"/>
        <item m="1" x="2606"/>
        <item m="1" x="2608"/>
        <item m="1" x="2642"/>
        <item m="1" x="2633"/>
        <item m="1" x="2639"/>
        <item m="1" x="2564"/>
        <item m="1" x="2646"/>
        <item m="1" x="2604"/>
        <item m="1" x="2647"/>
        <item m="1" x="2617"/>
        <item m="1" x="2650"/>
        <item m="1" x="2580"/>
        <item m="1" x="2578"/>
        <item m="1" x="2563"/>
        <item m="1" x="2590"/>
        <item m="1" x="2654"/>
        <item m="1" x="2620"/>
        <item m="1" x="2622"/>
        <item m="1" x="2624"/>
        <item m="1" x="2634"/>
        <item m="1" x="2596"/>
        <item m="1" x="2632"/>
        <item m="1" x="2609"/>
        <item m="1" x="2616"/>
        <item m="1" x="2637"/>
        <item m="1" x="2572"/>
        <item m="1" x="2612"/>
        <item m="1" x="2635"/>
        <item m="1" x="2577"/>
        <item m="1" x="2651"/>
        <item m="1" x="2643"/>
        <item m="1" x="2655"/>
        <item m="1" x="2593"/>
        <item m="1" x="2619"/>
        <item m="1" x="2652"/>
        <item x="0"/>
        <item m="1" x="2598"/>
        <item m="1" x="2658"/>
        <item m="1" x="2587"/>
        <item x="1"/>
        <item m="1" x="2615"/>
        <item m="1" x="2573"/>
        <item x="2"/>
        <item x="3"/>
        <item m="1" x="2656"/>
        <item m="1" x="2603"/>
        <item m="1" x="2599"/>
        <item m="1" x="2627"/>
        <item m="1" x="2588"/>
        <item m="1" x="2640"/>
        <item x="4"/>
        <item m="1" x="2610"/>
        <item x="5"/>
        <item x="6"/>
        <item m="1" x="256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1"/>
        <item x="157"/>
        <item x="158"/>
        <item x="159"/>
        <item x="160"/>
        <item x="161"/>
        <item x="162"/>
        <item x="163"/>
        <item x="164"/>
        <item x="165"/>
        <item x="166"/>
        <item x="167"/>
        <item x="168"/>
        <item x="169"/>
        <item m="1" x="258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3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5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65"/>
        <item x="276"/>
        <item x="277"/>
        <item x="278"/>
        <item x="275"/>
        <item m="1" x="2638"/>
        <item x="279"/>
        <item x="280"/>
        <item x="281"/>
        <item x="282"/>
        <item x="283"/>
        <item x="284"/>
        <item x="285"/>
        <item x="286"/>
        <item x="287"/>
        <item x="288"/>
        <item x="289"/>
        <item x="290"/>
        <item x="291"/>
        <item x="292"/>
        <item x="293"/>
        <item x="294"/>
        <item x="295"/>
        <item x="296"/>
        <item m="1" x="2623"/>
        <item x="297"/>
        <item x="298"/>
        <item x="299"/>
        <item m="1" x="2567"/>
        <item x="300"/>
        <item x="302"/>
        <item x="303"/>
        <item x="301"/>
        <item x="304"/>
        <item x="305"/>
        <item x="306"/>
        <item x="307"/>
        <item x="308"/>
        <item x="309"/>
        <item x="310"/>
        <item x="311"/>
        <item x="312"/>
        <item m="1" x="2645"/>
        <item x="313"/>
        <item m="1" x="2568"/>
        <item x="314"/>
        <item x="315"/>
        <item x="316"/>
        <item x="317"/>
        <item x="318"/>
        <item x="319"/>
        <item x="320"/>
        <item x="321"/>
        <item m="1" x="2571"/>
        <item x="323"/>
        <item x="324"/>
        <item x="325"/>
        <item x="326"/>
        <item x="322"/>
        <item x="327"/>
        <item x="328"/>
        <item x="329"/>
        <item x="330"/>
        <item x="331"/>
        <item m="1" x="2583"/>
        <item x="332"/>
        <item m="1" x="2607"/>
        <item x="333"/>
        <item x="334"/>
        <item x="335"/>
        <item x="336"/>
        <item x="337"/>
        <item x="338"/>
        <item x="344"/>
        <item m="1" x="25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97"/>
        <item x="375"/>
        <item x="376"/>
        <item x="373"/>
        <item x="377"/>
        <item x="378"/>
        <item x="379"/>
        <item x="380"/>
        <item m="1" x="2584"/>
        <item x="381"/>
        <item x="382"/>
        <item x="383"/>
        <item x="384"/>
        <item x="385"/>
        <item x="386"/>
        <item x="387"/>
        <item x="388"/>
        <item x="389"/>
        <item x="390"/>
        <item x="391"/>
        <item x="392"/>
        <item x="393"/>
        <item x="394"/>
        <item x="395"/>
        <item x="396"/>
        <item x="397"/>
        <item x="399"/>
        <item x="400"/>
        <item x="401"/>
        <item x="398"/>
        <item x="402"/>
        <item m="1" x="2644"/>
        <item x="403"/>
        <item x="404"/>
        <item x="405"/>
        <item x="406"/>
        <item x="407"/>
        <item x="408"/>
        <item x="409"/>
        <item m="1" x="2626"/>
        <item x="410"/>
        <item x="411"/>
        <item x="421"/>
        <item x="412"/>
        <item x="413"/>
        <item x="414"/>
        <item x="415"/>
        <item x="416"/>
        <item x="417"/>
        <item m="1" x="2629"/>
        <item x="418"/>
        <item x="419"/>
        <item x="420"/>
        <item x="423"/>
        <item x="443"/>
        <item x="424"/>
        <item x="422"/>
        <item x="425"/>
        <item x="426"/>
        <item x="427"/>
        <item x="428"/>
        <item x="429"/>
        <item x="430"/>
        <item x="431"/>
        <item x="432"/>
        <item m="1" x="2614"/>
        <item x="433"/>
        <item x="434"/>
        <item x="435"/>
        <item x="436"/>
        <item x="438"/>
        <item x="437"/>
        <item x="439"/>
        <item x="440"/>
        <item x="442"/>
        <item x="441"/>
        <item x="445"/>
        <item x="446"/>
        <item x="447"/>
        <item x="444"/>
        <item x="448"/>
        <item x="449"/>
        <item x="450"/>
        <item x="451"/>
        <item x="452"/>
        <item x="453"/>
        <item x="454"/>
        <item x="455"/>
        <item x="456"/>
        <item x="457"/>
        <item m="1" x="2649"/>
        <item x="458"/>
        <item x="459"/>
        <item m="1" x="2579"/>
        <item x="460"/>
        <item x="461"/>
        <item x="462"/>
        <item x="463"/>
        <item m="1" x="2630"/>
        <item x="464"/>
        <item x="465"/>
        <item x="466"/>
        <item x="467"/>
        <item x="468"/>
        <item x="469"/>
        <item x="470"/>
        <item m="1" x="2625"/>
        <item x="471"/>
        <item x="472"/>
        <item x="473"/>
        <item x="474"/>
        <item x="475"/>
        <item x="476"/>
        <item x="477"/>
        <item x="478"/>
        <item x="479"/>
        <item x="480"/>
        <item x="481"/>
        <item x="482"/>
        <item x="483"/>
        <item x="484"/>
        <item m="1" x="2605"/>
        <item x="490"/>
        <item x="485"/>
        <item x="486"/>
        <item x="487"/>
        <item x="488"/>
        <item x="489"/>
        <item x="491"/>
        <item x="492"/>
        <item m="1" x="2595"/>
        <item m="1" x="2600"/>
        <item x="503"/>
        <item m="1" x="2618"/>
        <item x="493"/>
        <item x="494"/>
        <item x="504"/>
        <item x="495"/>
        <item x="496"/>
        <item x="497"/>
        <item x="498"/>
        <item x="499"/>
        <item x="500"/>
        <item x="501"/>
        <item x="502"/>
        <item x="505"/>
        <item x="506"/>
        <item x="507"/>
        <item x="508"/>
        <item m="1" x="26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41"/>
        <item x="564"/>
        <item x="565"/>
        <item x="566"/>
        <item x="567"/>
        <item x="568"/>
        <item x="569"/>
        <item x="570"/>
        <item x="571"/>
        <item x="572"/>
        <item x="573"/>
        <item x="574"/>
        <item m="1" x="257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9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11"/>
        <item x="698"/>
        <item x="708"/>
        <item x="709"/>
        <item x="710"/>
        <item x="699"/>
        <item x="700"/>
        <item x="701"/>
        <item x="702"/>
        <item x="703"/>
        <item x="704"/>
        <item x="705"/>
        <item x="706"/>
        <item x="707"/>
        <item x="711"/>
        <item x="726"/>
        <item x="727"/>
        <item x="734"/>
        <item x="712"/>
        <item x="728"/>
        <item x="729"/>
        <item m="1" x="257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94"/>
        <item x="740"/>
        <item x="754"/>
        <item x="741"/>
        <item x="742"/>
        <item x="743"/>
        <item x="744"/>
        <item x="745"/>
        <item x="746"/>
        <item x="747"/>
        <item x="755"/>
        <item x="748"/>
        <item x="757"/>
        <item x="758"/>
        <item x="769"/>
        <item x="759"/>
        <item m="1" x="2648"/>
        <item x="760"/>
        <item x="761"/>
        <item x="770"/>
        <item m="1" x="2601"/>
        <item x="762"/>
        <item x="771"/>
        <item x="763"/>
        <item x="764"/>
        <item x="765"/>
        <item x="766"/>
        <item x="772"/>
        <item x="773"/>
        <item x="767"/>
        <item x="768"/>
        <item x="774"/>
        <item x="775"/>
        <item x="790"/>
        <item x="776"/>
        <item x="791"/>
        <item x="777"/>
        <item x="778"/>
        <item x="792"/>
        <item x="779"/>
        <item x="780"/>
        <item x="781"/>
        <item x="782"/>
        <item x="793"/>
        <item x="783"/>
        <item x="794"/>
        <item x="795"/>
        <item x="25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3"/>
        <item x="944"/>
        <item m="1" x="260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81"/>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7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t="default"/>
      </items>
    </pivotField>
    <pivotField axis="axisRow" showAll="0">
      <items count="318">
        <item sd="0" x="43"/>
        <item sd="0" x="46"/>
        <item sd="0" x="45"/>
        <item sd="0" x="35"/>
        <item sd="0" m="1" x="192"/>
        <item sd="0" x="44"/>
        <item sd="0" m="1" x="249"/>
        <item sd="0" m="1" x="231"/>
        <item sd="0" x="42"/>
        <item sd="0" x="41"/>
        <item sd="0" x="40"/>
        <item sd="0" x="39"/>
        <item sd="0" x="38"/>
        <item sd="0" x="37"/>
        <item sd="0" x="20"/>
        <item sd="0" x="36"/>
        <item sd="0" m="1" x="202"/>
        <item sd="0" x="15"/>
        <item sd="0" x="18"/>
        <item n="JPMC (Main Project)" sd="0" x="11"/>
        <item sd="0" x="32"/>
        <item sd="0" x="31"/>
        <item sd="0" x="33"/>
        <item sd="0" x="34"/>
        <item sd="0" x="27"/>
        <item sd="0" x="30"/>
        <item sd="0" x="29"/>
        <item sd="0" x="26"/>
        <item sd="0" x="24"/>
        <item sd="0" x="25"/>
        <item sd="0" x="0"/>
        <item sd="0" x="19"/>
        <item sd="0" x="22"/>
        <item sd="0" x="23"/>
        <item sd="0" m="1" x="181"/>
        <item sd="0" x="21"/>
        <item sd="0" m="1" x="196"/>
        <item sd="0" m="1" x="211"/>
        <item sd="0" m="1" x="256"/>
        <item sd="0" x="8"/>
        <item sd="0" x="9"/>
        <item sd="0" m="1" x="279"/>
        <item sd="0" m="1" x="227"/>
        <item sd="0" m="1" x="310"/>
        <item sd="0" m="1" x="169"/>
        <item sd="0" m="1" x="316"/>
        <item sd="0" m="1" x="252"/>
        <item sd="0" x="13"/>
        <item sd="0" m="1" x="301"/>
        <item sd="0" m="1" x="311"/>
        <item sd="0" m="1" x="315"/>
        <item sd="0" m="1" x="230"/>
        <item sd="0" m="1" x="217"/>
        <item sd="0" m="1" x="303"/>
        <item sd="0" m="1" x="235"/>
        <item sd="0" m="1" x="180"/>
        <item sd="0" m="1" x="237"/>
        <item sd="0" m="1" x="234"/>
        <item sd="0" m="1" x="248"/>
        <item sd="0" m="1" x="226"/>
        <item sd="0" x="17"/>
        <item sd="0" m="1" x="261"/>
        <item sd="0" m="1" x="238"/>
        <item sd="0" m="1" x="171"/>
        <item sd="0" x="14"/>
        <item sd="0" m="1" x="165"/>
        <item sd="0" x="86"/>
        <item sd="0" m="1" x="205"/>
        <item sd="0" m="1" x="195"/>
        <item sd="0" m="1" x="285"/>
        <item sd="0" m="1" x="243"/>
        <item sd="0" m="1" x="229"/>
        <item sd="0" m="1" x="297"/>
        <item sd="0" m="1" x="270"/>
        <item sd="0" m="1" x="239"/>
        <item sd="0" m="1" x="204"/>
        <item sd="0" m="1" x="224"/>
        <item sd="0" m="1" x="271"/>
        <item sd="0" m="1" x="176"/>
        <item sd="0" x="10"/>
        <item sd="0" m="1" x="309"/>
        <item sd="0" x="1"/>
        <item sd="0" m="1" x="276"/>
        <item sd="0" m="1" x="161"/>
        <item sd="0" m="1" x="274"/>
        <item sd="0" m="1" x="216"/>
        <item sd="0" m="1" x="300"/>
        <item sd="0" m="1" x="240"/>
        <item sd="0" m="1" x="212"/>
        <item sd="0" m="1" x="207"/>
        <item sd="0" m="1" x="251"/>
        <item sd="0" m="1" x="286"/>
        <item sd="0" m="1" x="173"/>
        <item sd="0" m="1" x="210"/>
        <item sd="0" m="1" x="174"/>
        <item sd="0" x="3"/>
        <item sd="0" m="1" x="288"/>
        <item sd="0" x="7"/>
        <item sd="0" m="1" x="308"/>
        <item sd="0" x="2"/>
        <item sd="0" m="1" x="170"/>
        <item sd="0" m="1" x="166"/>
        <item sd="0" x="12"/>
        <item sd="0" x="5"/>
        <item sd="0" m="1" x="194"/>
        <item sd="0" x="4"/>
        <item sd="0" m="1" x="199"/>
        <item sd="0" m="1" x="191"/>
        <item sd="0" m="1" x="264"/>
        <item sd="0" m="1" x="163"/>
        <item sd="0" x="116"/>
        <item sd="0" m="1" x="222"/>
        <item sd="0" m="1" x="281"/>
        <item sd="0" m="1" x="179"/>
        <item sd="0" m="1" x="200"/>
        <item sd="0" m="1" x="284"/>
        <item sd="0" x="6"/>
        <item sd="0" m="1" x="184"/>
        <item sd="0" m="1" x="186"/>
        <item sd="0" m="1" x="269"/>
        <item sd="0" m="1" x="263"/>
        <item sd="0" m="1" x="287"/>
        <item sd="0" x="16"/>
        <item sd="0" m="1" x="164"/>
        <item sd="0" m="1" x="188"/>
        <item sd="0" m="1" x="259"/>
        <item sd="0" m="1" x="299"/>
        <item sd="0" m="1" x="203"/>
        <item m="1" x="265"/>
        <item sd="0" m="1" x="307"/>
        <item sd="0" m="1" x="201"/>
        <item sd="0" m="1" x="273"/>
        <item sd="0" m="1" x="206"/>
        <item sd="0" m="1" x="290"/>
        <item sd="0" x="28"/>
        <item sd="0" m="1" x="242"/>
        <item sd="0" m="1" x="298"/>
        <item sd="0" m="1" x="293"/>
        <item sd="0" m="1" x="283"/>
        <item m="1" x="268"/>
        <item sd="0" m="1" x="220"/>
        <item sd="0" m="1" x="294"/>
        <item sd="0" m="1" x="278"/>
        <item m="1" x="215"/>
        <item sd="0" m="1" x="187"/>
        <item m="1" x="214"/>
        <item m="1" x="167"/>
        <item m="1" x="313"/>
        <item x="47"/>
        <item x="48"/>
        <item x="49"/>
        <item m="1" x="221"/>
        <item x="51"/>
        <item x="52"/>
        <item x="50"/>
        <item x="53"/>
        <item x="54"/>
        <item x="55"/>
        <item x="56"/>
        <item x="57"/>
        <item m="1" x="218"/>
        <item x="59"/>
        <item x="58"/>
        <item x="60"/>
        <item x="63"/>
        <item x="61"/>
        <item x="62"/>
        <item x="64"/>
        <item m="1" x="185"/>
        <item m="1" x="302"/>
        <item x="65"/>
        <item x="67"/>
        <item x="66"/>
        <item x="68"/>
        <item x="69"/>
        <item x="70"/>
        <item x="71"/>
        <item m="1" x="272"/>
        <item m="1" x="245"/>
        <item x="72"/>
        <item x="75"/>
        <item x="73"/>
        <item x="76"/>
        <item m="1" x="177"/>
        <item m="1" x="172"/>
        <item x="78"/>
        <item x="74"/>
        <item m="1" x="304"/>
        <item m="1" x="182"/>
        <item x="80"/>
        <item m="1" x="295"/>
        <item m="1" x="225"/>
        <item m="1" x="262"/>
        <item x="77"/>
        <item m="1" x="236"/>
        <item x="81"/>
        <item x="82"/>
        <item x="83"/>
        <item m="1" x="219"/>
        <item m="1" x="291"/>
        <item x="84"/>
        <item m="1" x="275"/>
        <item x="79"/>
        <item x="155"/>
        <item m="1" x="232"/>
        <item x="85"/>
        <item m="1" x="257"/>
        <item x="87"/>
        <item m="1" x="312"/>
        <item x="88"/>
        <item x="89"/>
        <item x="90"/>
        <item m="1" x="193"/>
        <item m="1" x="247"/>
        <item x="91"/>
        <item x="92"/>
        <item m="1" x="175"/>
        <item m="1" x="241"/>
        <item m="1" x="198"/>
        <item x="93"/>
        <item m="1" x="266"/>
        <item m="1" x="306"/>
        <item x="96"/>
        <item m="1" x="197"/>
        <item x="95"/>
        <item m="1" x="280"/>
        <item m="1" x="213"/>
        <item x="98"/>
        <item x="99"/>
        <item m="1" x="254"/>
        <item x="100"/>
        <item m="1" x="223"/>
        <item x="101"/>
        <item x="147"/>
        <item x="94"/>
        <item x="104"/>
        <item x="102"/>
        <item x="107"/>
        <item m="1" x="190"/>
        <item x="105"/>
        <item x="106"/>
        <item x="108"/>
        <item x="110"/>
        <item x="111"/>
        <item m="1" x="189"/>
        <item x="112"/>
        <item x="113"/>
        <item x="115"/>
        <item x="114"/>
        <item x="103"/>
        <item m="1" x="244"/>
        <item x="122"/>
        <item m="1" x="289"/>
        <item x="123"/>
        <item x="124"/>
        <item x="118"/>
        <item x="125"/>
        <item x="119"/>
        <item x="126"/>
        <item m="1" x="282"/>
        <item x="120"/>
        <item m="1" x="305"/>
        <item x="109"/>
        <item x="121"/>
        <item m="1" x="209"/>
        <item x="127"/>
        <item m="1" x="168"/>
        <item m="1" x="258"/>
        <item m="1" x="178"/>
        <item x="130"/>
        <item x="131"/>
        <item x="132"/>
        <item x="133"/>
        <item x="128"/>
        <item m="1" x="162"/>
        <item x="135"/>
        <item x="136"/>
        <item m="1" x="228"/>
        <item m="1" x="292"/>
        <item m="1" x="277"/>
        <item x="129"/>
        <item x="139"/>
        <item x="138"/>
        <item m="1" x="246"/>
        <item x="137"/>
        <item m="1" x="296"/>
        <item x="140"/>
        <item m="1" x="255"/>
        <item m="1" x="314"/>
        <item x="117"/>
        <item x="134"/>
        <item x="141"/>
        <item x="142"/>
        <item x="143"/>
        <item m="1" x="183"/>
        <item m="1" x="250"/>
        <item x="144"/>
        <item m="1" x="208"/>
        <item x="145"/>
        <item m="1" x="267"/>
        <item m="1" x="233"/>
        <item x="146"/>
        <item m="1" x="253"/>
        <item x="148"/>
        <item m="1" x="260"/>
        <item x="149"/>
        <item x="97"/>
        <item x="150"/>
        <item x="151"/>
        <item x="152"/>
        <item x="153"/>
        <item x="154"/>
        <item x="156"/>
        <item x="157"/>
        <item x="158"/>
        <item x="159"/>
        <item x="160"/>
        <item t="default"/>
      </items>
    </pivotField>
    <pivotField axis="axisRow" showAll="0" sortType="ascending">
      <items count="1247">
        <item h="1" sd="0" x="60"/>
        <item h="1" sd="0" x="149"/>
        <item h="1" x="755"/>
        <item h="1" x="961"/>
        <item h="1" sd="0" m="1" x="1009"/>
        <item h="1" sd="0" x="724"/>
        <item h="1" x="968"/>
        <item h="1" sd="0" m="1" x="1083"/>
        <item h="1" sd="0" x="572"/>
        <item h="1" sd="0" m="1" x="1185"/>
        <item h="1" sd="0" m="1" x="1022"/>
        <item h="1" sd="0" x="464"/>
        <item h="1" sd="0" m="1" x="1044"/>
        <item h="1" x="921"/>
        <item h="1" x="928"/>
        <item h="1" x="756"/>
        <item h="1" sd="0" x="18"/>
        <item h="1" sd="0" x="288"/>
        <item h="1" sd="0" m="1" x="1227"/>
        <item h="1" sd="0" x="146"/>
        <item h="1" sd="0" x="179"/>
        <item h="1" sd="0" x="490"/>
        <item h="1" sd="0" x="673"/>
        <item h="1" sd="0" m="1" x="1224"/>
        <item h="1" sd="0" x="641"/>
        <item h="1" x="948"/>
        <item h="1" sd="0" x="623"/>
        <item h="1" x="805"/>
        <item h="1" sd="0" x="100"/>
        <item h="1" sd="0" x="606"/>
        <item h="1" sd="0" m="1" x="1028"/>
        <item h="1" sd="0" m="1" x="1189"/>
        <item h="1" x="871"/>
        <item h="1" sd="0" x="137"/>
        <item h="1" x="907"/>
        <item h="1" sd="0" m="1" x="1170"/>
        <item h="1" sd="0" x="231"/>
        <item h="1" sd="0" m="1" x="998"/>
        <item sd="0" x="758"/>
        <item h="1" x="830"/>
        <item h="1" sd="0" m="1" x="1175"/>
        <item h="1" sd="0" m="1" x="1061"/>
        <item h="1" sd="0" x="363"/>
        <item h="1" sd="0" x="510"/>
        <item h="1" m="1" x="983"/>
        <item h="1" x="878"/>
        <item sd="0" x="563"/>
        <item h="1" sd="0" x="651"/>
        <item h="1" x="735"/>
        <item h="1" sd="0" x="375"/>
        <item h="1" sd="0" x="379"/>
        <item h="1" sd="0" m="1" x="1058"/>
        <item h="1" sd="0" x="718"/>
        <item h="1" x="924"/>
        <item h="1" sd="0" m="1" x="1035"/>
        <item h="1" sd="0" m="1" x="109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23"/>
        <item h="1" x="944"/>
        <item h="1" sd="0" x="325"/>
        <item h="1" sd="0" x="481"/>
        <item h="1" sd="0" m="1" x="1228"/>
        <item h="1" sd="0" m="1" x="1121"/>
        <item h="1" sd="0" x="528"/>
        <item h="1" sd="0" x="630"/>
        <item h="1" x="980"/>
        <item h="1" x="950"/>
        <item h="1" sd="0" x="223"/>
        <item h="1" sd="0" m="1" x="1011"/>
        <item h="1" x="856"/>
        <item h="1" sd="0" x="239"/>
        <item h="1" sd="0" x="521"/>
        <item h="1" sd="0" x="135"/>
        <item h="1" sd="0" x="140"/>
        <item h="1" sd="0" x="479"/>
        <item h="1" sd="0" m="1" x="1200"/>
        <item h="1" sd="0" m="1" x="1127"/>
        <item h="1" sd="0" x="219"/>
        <item h="1" sd="0" m="1" x="1241"/>
        <item h="1" x="906"/>
        <item h="1" x="951"/>
        <item h="1" x="859"/>
        <item h="1" sd="0" x="562"/>
        <item h="1" x="743"/>
        <item h="1" x="760"/>
        <item h="1" sd="0" x="711"/>
        <item h="1" sd="0" x="683"/>
        <item h="1" x="799"/>
        <item h="1" sd="0" x="93"/>
        <item h="1" sd="0" m="1" x="1197"/>
        <item h="1" sd="0" x="399"/>
        <item h="1" sd="0" x="222"/>
        <item h="1" sd="0" m="1" x="1024"/>
        <item h="1" sd="0" x="337"/>
        <item h="1" sd="0" x="207"/>
        <item h="1" sd="0" x="517"/>
        <item h="1" sd="0" x="489"/>
        <item h="1" sd="0" x="184"/>
        <item h="1" x="920"/>
        <item h="1" sd="0" x="152"/>
        <item h="1" sd="0" m="1" x="1211"/>
        <item h="1" x="960"/>
        <item h="1" sd="0" x="40"/>
        <item h="1" sd="0" x="281"/>
        <item h="1" sd="0" x="170"/>
        <item h="1" x="797"/>
        <item h="1" sd="0" x="317"/>
        <item h="1" sd="0" x="358"/>
        <item h="1" sd="0" x="214"/>
        <item h="1" sd="0" x="370"/>
        <item h="1" sd="0" x="378"/>
        <item h="1" sd="0" x="279"/>
        <item h="1" sd="0" m="1" x="1062"/>
        <item h="1" sd="0" x="156"/>
        <item h="1" sd="0" x="700"/>
        <item h="1" sd="0" x="639"/>
        <item h="1" sd="0" x="253"/>
        <item h="1" sd="0" m="1" x="1186"/>
        <item h="1" sd="0" x="442"/>
        <item h="1" sd="0" m="1" x="987"/>
        <item h="1" sd="0" x="409"/>
        <item h="1" sd="0" x="365"/>
        <item h="1" sd="0" m="1" x="1043"/>
        <item h="1" sd="0" m="1" x="1006"/>
        <item sd="0" x="666"/>
        <item h="1" sd="0" x="556"/>
        <item h="1" sd="0" x="383"/>
        <item h="1" x="890"/>
        <item h="1" sd="0" x="259"/>
        <item h="1" sd="0" x="463"/>
        <item h="1" sd="0" x="252"/>
        <item h="1" x="898"/>
        <item h="1" sd="0" x="643"/>
        <item h="1" sd="0" x="537"/>
        <item h="1" sd="0" m="1" x="1126"/>
        <item h="1" sd="0" x="577"/>
        <item h="1" x="926"/>
        <item h="1" x="869"/>
        <item h="1" sd="0" x="597"/>
        <item h="1" sd="0" x="12"/>
        <item h="1" sd="0" x="571"/>
        <item h="1" sd="0" m="1" x="1199"/>
        <item h="1" sd="0" x="569"/>
        <item h="1" sd="0" x="352"/>
        <item h="1" sd="0" x="218"/>
        <item h="1" x="810"/>
        <item h="1" sd="0" x="371"/>
        <item h="1" sd="0" x="224"/>
        <item h="1" sd="0" x="63"/>
        <item h="1" sd="0" x="8"/>
        <item h="1" sd="0" x="102"/>
        <item h="1" sd="0" m="1" x="1029"/>
        <item h="1" sd="0" m="1" x="1230"/>
        <item h="1" sd="0" x="550"/>
        <item h="1" sd="0" x="319"/>
        <item h="1" sd="0" m="1" x="1034"/>
        <item h="1" sd="0" m="1" x="1242"/>
        <item h="1" m="1" x="1135"/>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15"/>
        <item h="1" sd="0" m="1" x="1007"/>
        <item h="1" sd="0" m="1" x="1216"/>
        <item h="1" sd="0" x="668"/>
        <item h="1" x="762"/>
        <item h="1" x="841"/>
        <item h="1" sd="0" x="681"/>
        <item h="1" x="940"/>
        <item h="1" sd="0" x="685"/>
        <item h="1" x="850"/>
        <item h="1" sd="0" x="46"/>
        <item h="1" sd="0" x="374"/>
        <item h="1" x="947"/>
        <item h="1" sd="0" m="1" x="1017"/>
        <item h="1" sd="0" x="423"/>
        <item h="1" sd="0" x="574"/>
        <item h="1" sd="0" x="367"/>
        <item h="1" sd="0" x="270"/>
        <item h="1" x="946"/>
        <item h="1" sd="0" m="1" x="1102"/>
        <item h="1" sd="0" m="1" x="1064"/>
        <item h="1" sd="0" x="427"/>
        <item h="1" sd="0" x="411"/>
        <item h="1" sd="0" x="465"/>
        <item h="1" sd="0" m="1" x="1103"/>
        <item h="1" sd="0" m="1" x="1081"/>
        <item h="1" sd="0" m="1" x="1196"/>
        <item h="1" sd="0" m="1" x="1138"/>
        <item h="1" sd="0" m="1" x="1098"/>
        <item h="1" sd="0" x="366"/>
        <item h="1" x="873"/>
        <item h="1" sd="0" x="437"/>
        <item h="1" x="897"/>
        <item h="1" sd="0" x="506"/>
        <item h="1" sd="0" x="632"/>
        <item h="1" sd="0" m="1" x="1112"/>
        <item h="1" sd="0" x="567"/>
        <item h="1" sd="0" x="665"/>
        <item h="1" x="848"/>
        <item h="1" x="791"/>
        <item h="1" sd="0" x="534"/>
        <item h="1" sd="0" x="456"/>
        <item h="1" sd="0" x="318"/>
        <item h="1" x="851"/>
        <item h="1" sd="0" m="1" x="1057"/>
        <item h="1" x="794"/>
        <item h="1" sd="0" x="697"/>
        <item h="1" x="893"/>
        <item h="1" sd="0" x="312"/>
        <item h="1" sd="0" x="273"/>
        <item h="1" sd="0" x="428"/>
        <item h="1" sd="0" x="519"/>
        <item h="1" sd="0" m="1" x="1160"/>
        <item h="1" sd="0" x="396"/>
        <item h="1" x="751"/>
        <item h="1" sd="0" x="605"/>
        <item h="1" x="876"/>
        <item h="1" sd="0" x="402"/>
        <item h="1" sd="0" x="710"/>
        <item h="1" x="877"/>
        <item h="1" x="870"/>
        <item h="1" sd="0" x="201"/>
        <item h="1" sd="0" m="1" x="1085"/>
        <item h="1" x="777"/>
        <item h="1" sd="0" x="160"/>
        <item h="1" sd="0" x="443"/>
        <item h="1" sd="0" m="1" x="1193"/>
        <item h="1" x="934"/>
        <item h="1" x="862"/>
        <item h="1" sd="0" m="1" x="1152"/>
        <item h="1" sd="0" m="1" x="1042"/>
        <item h="1" x="746"/>
        <item h="1" x="821"/>
        <item h="1" sd="0" x="451"/>
        <item h="1" sd="0" x="538"/>
        <item h="1" x="976"/>
        <item h="1" sd="0" x="414"/>
        <item h="1" sd="0" x="413"/>
        <item h="1" sd="0" x="277"/>
        <item h="1" sd="0" x="467"/>
        <item h="1" sd="0" m="1" x="1146"/>
        <item h="1" sd="0" x="225"/>
        <item h="1" sd="0" m="1" x="1013"/>
        <item h="1" sd="0" m="1" x="1016"/>
        <item h="1" x="958"/>
        <item h="1" sd="0" x="522"/>
        <item h="1" x="812"/>
        <item h="1" sd="0" x="468"/>
        <item h="1" sd="0" x="539"/>
        <item h="1" x="798"/>
        <item h="1" sd="0" x="633"/>
        <item h="1" sd="0" m="1" x="1027"/>
        <item h="1" sd="0" x="292"/>
        <item h="1" sd="0" x="15"/>
        <item h="1" sd="0" m="1" x="1055"/>
        <item h="1" sd="0" m="1" x="1070"/>
        <item h="1" sd="0" x="662"/>
        <item h="1" sd="0" x="0"/>
        <item h="1" sd="0" x="232"/>
        <item h="1" sd="0" x="679"/>
        <item h="1" sd="0" x="213"/>
        <item h="1" sd="0" m="1" x="1195"/>
        <item h="1" sd="0" x="316"/>
        <item h="1" x="925"/>
        <item h="1" x="863"/>
        <item h="1" x="749"/>
        <item h="1" sd="0" x="702"/>
        <item h="1" x="845"/>
        <item h="1" sd="0" x="513"/>
        <item h="1" sd="0" x="436"/>
        <item h="1" sd="0" x="449"/>
        <item h="1" sd="0" m="1" x="997"/>
        <item h="1" sd="0" x="291"/>
        <item h="1" x="738"/>
        <item h="1" sd="0" x="391"/>
        <item h="1" sd="0" x="333"/>
        <item h="1" x="888"/>
        <item h="1" x="787"/>
        <item h="1" x="742"/>
        <item sd="0" x="339"/>
        <item h="1" x="929"/>
        <item h="1" x="881"/>
        <item h="1" sd="0" x="275"/>
        <item h="1" sd="0" m="1" x="1030"/>
        <item sd="0" x="174"/>
        <item h="1" sd="0" x="171"/>
        <item h="1" sd="0" x="233"/>
        <item h="1" sd="0" x="78"/>
        <item h="1" x="936"/>
        <item h="1" sd="0" m="1" x="1091"/>
        <item h="1" sd="0" x="236"/>
        <item h="1" sd="0" x="58"/>
        <item h="1" sd="0" m="1" x="1163"/>
        <item h="1" sd="0" x="474"/>
        <item h="1" sd="0" x="511"/>
        <item h="1" sd="0" x="408"/>
        <item h="1" x="806"/>
        <item h="1" sd="0" x="587"/>
        <item h="1" sd="0" x="240"/>
        <item h="1" sd="0" m="1" x="1023"/>
        <item h="1" sd="0" x="182"/>
        <item h="1" x="800"/>
        <item h="1" sd="0" x="307"/>
        <item h="1" sd="0" x="779"/>
        <item h="1" x="820"/>
        <item h="1" sd="0" x="648"/>
        <item h="1" x="774"/>
        <item h="1" sd="0" x="290"/>
        <item h="1" sd="0" m="1" x="1118"/>
        <item h="1" sd="0" m="1" x="1182"/>
        <item h="1" sd="0" x="636"/>
        <item h="1" sd="0" x="499"/>
        <item h="1" sd="0" x="447"/>
        <item h="1" sd="0" x="132"/>
        <item h="1" x="931"/>
        <item h="1" sd="0" x="56"/>
        <item h="1" sd="0" x="126"/>
        <item h="1" sd="0" x="22"/>
        <item h="1" sd="0" x="187"/>
        <item h="1" sd="0" m="1" x="1003"/>
        <item h="1" sd="0" m="1" x="1214"/>
        <item h="1" sd="0" m="1" x="1010"/>
        <item h="1" sd="0" x="11"/>
        <item h="1" sd="0" x="670"/>
        <item h="1" sd="0" x="353"/>
        <item h="1" sd="0" x="542"/>
        <item h="1" sd="0" m="1" x="1097"/>
        <item h="1" sd="0" x="124"/>
        <item h="1" sd="0" x="646"/>
        <item h="1" x="962"/>
        <item h="1" sd="0" m="1" x="1245"/>
        <item h="1" sd="0" x="77"/>
        <item h="1" sd="0" m="1" x="1122"/>
        <item h="1" sd="0" x="435"/>
        <item h="1" sd="0" x="92"/>
        <item h="1" sd="0" x="35"/>
        <item h="1" sd="0" x="196"/>
        <item h="1" sd="0" m="1" x="1223"/>
        <item h="1" sd="0" x="1"/>
        <item h="1" sd="0" x="180"/>
        <item h="1" sd="0" x="430"/>
        <item h="1" sd="0" x="285"/>
        <item h="1" x="747"/>
        <item h="1" sd="0" x="581"/>
        <item h="1" sd="0" m="1" x="1141"/>
        <item h="1" sd="0" x="42"/>
        <item h="1" sd="0" x="469"/>
        <item h="1" sd="0" x="440"/>
        <item h="1" sd="0" m="1" x="1162"/>
        <item h="1" sd="0" m="1" x="1130"/>
        <item h="1" sd="0" m="1" x="1149"/>
        <item h="1" sd="0" m="1" x="1079"/>
        <item h="1" sd="0" x="84"/>
        <item h="1" sd="0" x="106"/>
        <item h="1" x="972"/>
        <item h="1" sd="0" x="727"/>
        <item h="1" sd="0" m="1" x="986"/>
        <item h="1" sd="0" x="526"/>
        <item h="1" sd="0" x="592"/>
        <item h="1" sd="0" x="484"/>
        <item h="1" sd="0" x="336"/>
        <item h="1" sd="0" x="659"/>
        <item h="1" x="879"/>
        <item h="1" sd="0" x="669"/>
        <item h="1" sd="0" m="1" x="1155"/>
        <item h="1" sd="0" x="560"/>
        <item h="1" sd="0" x="714"/>
        <item sd="0" x="709"/>
        <item h="1" x="789"/>
        <item sd="0" x="599"/>
        <item h="1" sd="0" m="1" x="989"/>
        <item h="1" sd="0" m="1" x="981"/>
        <item h="1" sd="0" m="1" x="1142"/>
        <item h="1" sd="0" m="1" x="1019"/>
        <item h="1" sd="0" x="515"/>
        <item h="1" sd="0" x="715"/>
        <item h="1" sd="0" x="677"/>
        <item h="1" x="808"/>
        <item h="1" sd="0" x="698"/>
        <item h="1" sd="0" m="1" x="1172"/>
        <item h="1" x="780"/>
        <item h="1" x="796"/>
        <item h="1" sd="0" m="1" x="1020"/>
        <item h="1" sd="0" x="16"/>
        <item h="1" sd="0" m="1" x="1107"/>
        <item h="1" sd="0" x="407"/>
        <item h="1" sd="0" x="603"/>
        <item h="1" sd="0" m="1" x="1151"/>
        <item h="1" sd="0" m="1" x="1060"/>
        <item h="1" sd="0" x="280"/>
        <item h="1" sd="0" x="104"/>
        <item h="1" sd="0" x="332"/>
        <item h="1" sd="0" m="1" x="1084"/>
        <item h="1" sd="0" x="348"/>
        <item h="1" sd="0" x="23"/>
        <item sd="0" x="693"/>
        <item h="1" sd="0" m="1" x="1037"/>
        <item h="1" m="1" x="1231"/>
        <item h="1" m="1" x="1136"/>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35"/>
        <item h="1" sd="0" m="1" x="1210"/>
        <item h="1" x="838"/>
        <item h="1" sd="0" x="87"/>
        <item h="1" sd="0" x="501"/>
        <item h="1" sd="0" x="690"/>
        <item h="1" sd="0" x="450"/>
        <item h="1" sd="0" x="33"/>
        <item h="1" x="814"/>
        <item h="1" sd="0" x="19"/>
        <item h="1" sd="0" x="389"/>
        <item h="1" x="831"/>
        <item h="1" sd="0" m="1" x="991"/>
        <item h="1" sd="0" x="403"/>
        <item h="1" sd="0" x="20"/>
        <item h="1" sd="0" m="1" x="1004"/>
        <item h="1" sd="0" x="584"/>
        <item h="1" sd="0" x="96"/>
        <item h="1" sd="0" x="555"/>
        <item h="1" sd="0" x="438"/>
        <item h="1" sd="0" m="1" x="1032"/>
        <item h="1" sd="0" m="1" x="1226"/>
        <item h="1" sd="0" m="1" x="1203"/>
        <item h="1" sd="0" m="1" x="1072"/>
        <item h="1" sd="0" x="588"/>
        <item h="1" sd="0" x="120"/>
        <item h="1" m="1" x="985"/>
        <item h="1" sd="0" x="590"/>
        <item h="1" sd="0" x="131"/>
        <item h="1" sd="0" x="119"/>
        <item h="1" sd="0" m="1" x="1153"/>
        <item h="1" sd="0" m="1" x="1116"/>
        <item h="1" x="949"/>
        <item h="1" x="973"/>
        <item h="1" sd="0" m="1" x="1144"/>
        <item h="1" sd="0" m="1" x="1002"/>
        <item h="1" sd="0" m="1" x="1128"/>
        <item h="1" sd="0" x="228"/>
        <item h="1" sd="0" x="39"/>
        <item h="1" sd="0" x="619"/>
        <item h="1" sd="0" x="108"/>
        <item h="1" sd="0" x="24"/>
        <item h="1" x="729"/>
        <item h="1" sd="0" x="139"/>
        <item h="1" sd="0" x="393"/>
        <item h="1" sd="0" m="1" x="1213"/>
        <item h="1" x="967"/>
        <item h="1" sd="0" x="613"/>
        <item h="1" sd="0" x="17"/>
        <item h="1" x="884"/>
        <item h="1" x="887"/>
        <item h="1" sd="0" x="461"/>
        <item h="1" x="741"/>
        <item h="1" x="793"/>
        <item h="1" x="768"/>
        <item h="1" x="913"/>
        <item h="1" sd="0" x="441"/>
        <item h="1" sd="0" x="248"/>
        <item h="1" sd="0" x="48"/>
        <item h="1" sd="0" m="1" x="1124"/>
        <item h="1" sd="0" m="1" x="1187"/>
        <item h="1" x="874"/>
        <item h="1" sd="0" x="134"/>
        <item h="1" sd="0" x="596"/>
        <item h="1" sd="0" m="1" x="1094"/>
        <item h="1" sd="0" x="69"/>
        <item h="1" x="527"/>
        <item h="1" x="827"/>
        <item h="1" x="977"/>
        <item h="1" x="882"/>
        <item h="1" sd="0" x="654"/>
        <item h="1" sd="0" m="1" x="1159"/>
        <item h="1" sd="0" x="34"/>
        <item h="1" sd="0" x="206"/>
        <item h="1" sd="0" m="1" x="1229"/>
        <item h="1" sd="0" m="1" x="1100"/>
        <item h="1" sd="0" m="1" x="1119"/>
        <item h="1" sd="0" m="1" x="1059"/>
        <item h="1" x="783"/>
        <item h="1" sd="0" x="268"/>
        <item h="1" sd="0" x="376"/>
        <item h="1" sd="0" x="331"/>
        <item h="1" sd="0" m="1" x="1051"/>
        <item h="1" x="817"/>
        <item h="1" sd="0" x="360"/>
        <item h="1" sd="0" m="1" x="1205"/>
        <item h="1" sd="0" x="89"/>
        <item h="1" sd="0" x="355"/>
        <item sd="0" x="642"/>
        <item h="1" sd="0" m="1" x="1099"/>
        <item h="1" sd="0" x="168"/>
        <item h="1" sd="0" m="1" x="992"/>
        <item h="1" sd="0" m="1" x="982"/>
        <item h="1" sd="0" x="473"/>
        <item h="1" x="836"/>
        <item h="1" x="834"/>
        <item h="1" sd="0" x="272"/>
        <item h="1" sd="0" x="523"/>
        <item h="1" sd="0" x="51"/>
        <item h="1" sd="0" x="190"/>
        <item h="1" sd="0" x="625"/>
        <item h="1" sd="0" x="50"/>
        <item h="1" x="815"/>
        <item h="1" x="864"/>
        <item h="1" sd="0" x="79"/>
        <item h="1" sd="0" x="32"/>
        <item h="1" sd="0" m="1" x="1190"/>
        <item h="1" sd="0" x="667"/>
        <item h="1" sd="0" x="188"/>
        <item h="1" x="942"/>
        <item h="1" x="975"/>
        <item h="1" m="1" x="1204"/>
        <item h="1" x="764"/>
        <item h="1" sd="0" x="110"/>
        <item h="1" sd="0" x="935"/>
        <item h="1" m="1" x="1008"/>
        <item h="1" sd="0" m="1" x="1208"/>
        <item h="1" sd="0" m="1" x="1111"/>
        <item h="1" sd="0" m="1" x="1053"/>
        <item h="1" sd="0" m="1" x="1106"/>
        <item h="1" sd="0" m="1" x="1075"/>
        <item h="1" sd="0" x="226"/>
        <item h="1" sd="0" x="57"/>
        <item h="1" sd="0" m="1" x="1109"/>
        <item h="1" sd="0" x="530"/>
        <item h="1" sd="0" x="554"/>
        <item h="1" x="733"/>
        <item h="1" sd="0" x="340"/>
        <item h="1" sd="0" x="604"/>
        <item h="1" sd="0" x="265"/>
        <item h="1" sd="0" x="448"/>
        <item h="1" sd="0" x="628"/>
        <item h="1" x="922"/>
        <item h="1" sd="0" m="1" x="1147"/>
        <item h="1" sd="0" x="294"/>
        <item h="1" sd="0" m="1" x="1134"/>
        <item h="1" sd="0" x="585"/>
        <item h="1" x="914"/>
        <item h="1" x="945"/>
        <item h="1" sd="0" x="583"/>
        <item h="1" sd="0" x="62"/>
        <item h="1" sd="0" x="295"/>
        <item h="1" sd="0" x="3"/>
        <item h="1" sd="0" x="151"/>
        <item h="1" sd="0" x="415"/>
        <item h="1" sd="0" x="503"/>
        <item h="1" sd="0" x="210"/>
        <item h="1" x="852"/>
        <item h="1" sd="0" x="54"/>
        <item h="1" sd="0" m="1" x="1167"/>
        <item h="1" sd="0" m="1" x="1150"/>
        <item h="1" sd="0" x="387"/>
        <item h="1" sd="0" m="1" x="1005"/>
        <item h="1" sd="0" x="323"/>
        <item h="1" x="923"/>
        <item h="1" sd="0" x="713"/>
        <item h="1" x="846"/>
        <item h="1" sd="0" x="678"/>
        <item h="1" sd="0" m="1" x="1040"/>
        <item h="1" sd="0" x="75"/>
        <item h="1" sd="0" x="476"/>
        <item h="1" sd="0" m="1" x="988"/>
        <item h="1" sd="0" m="1" x="1069"/>
        <item h="1" sd="0" x="186"/>
        <item h="1" x="861"/>
        <item h="1" sd="0" x="486"/>
        <item h="1" sd="0" x="674"/>
        <item h="1" sd="0" x="429"/>
        <item h="1" sd="0" x="361"/>
        <item h="1" sd="0" x="368"/>
        <item h="1" x="826"/>
        <item h="1" x="979"/>
        <item h="1" x="813"/>
        <item sd="0" x="721"/>
        <item sd="0" x="766"/>
        <item h="1" sd="0" x="327"/>
        <item h="1" sd="0" x="195"/>
        <item h="1" sd="0" x="687"/>
        <item h="1" x="918"/>
        <item h="1" x="773"/>
        <item h="1" sd="0" x="566"/>
        <item h="1" sd="0" m="1" x="1140"/>
        <item h="1" sd="0" m="1" x="1181"/>
        <item h="1" sd="0" x="123"/>
        <item h="1" sd="0" x="497"/>
        <item h="1" x="835"/>
        <item sd="0" x="719"/>
        <item h="1" sd="0" m="1" x="1066"/>
        <item h="1" sd="0" x="194"/>
        <item h="1" sd="0" x="557"/>
        <item h="1" sd="0" x="663"/>
        <item h="1" sd="0" x="121"/>
        <item h="1" x="771"/>
        <item h="1" sd="0" x="53"/>
        <item h="1" x="842"/>
        <item h="1" sd="0" x="472"/>
        <item h="1" sd="0" x="549"/>
        <item h="1" sd="0" x="565"/>
        <item h="1" sd="0" m="1" x="1198"/>
        <item h="1" m="1" x="1120"/>
        <item h="1" sd="0" x="278"/>
        <item h="1" x="750"/>
        <item h="1" x="840"/>
        <item h="1" sd="0" x="212"/>
        <item h="1" sd="0" m="1" x="1076"/>
        <item h="1" sd="0" m="1" x="1183"/>
        <item h="1" sd="0" m="1" x="1173"/>
        <item h="1" sd="0" x="631"/>
        <item h="1" x="867"/>
        <item h="1" x="857"/>
        <item h="1" sd="0" m="1" x="1243"/>
        <item h="1" sd="0" m="1" x="1021"/>
        <item h="1" sd="0" x="675"/>
        <item h="1" sd="0" m="1" x="1237"/>
        <item h="1" sd="0" x="691"/>
        <item h="1" sd="0" x="117"/>
        <item h="1" sd="0" x="111"/>
        <item h="1" x="790"/>
        <item h="1" sd="0" x="671"/>
        <item h="1" sd="0" x="502"/>
        <item h="1" sd="0" x="417"/>
        <item h="1" sd="0" x="81"/>
        <item h="1" sd="0" x="7"/>
        <item h="1" sd="0" x="235"/>
        <item h="1" x="872"/>
        <item h="1" sd="0" x="434"/>
        <item h="1" sd="0" x="287"/>
        <item h="1" sd="0" m="1" x="1171"/>
        <item h="1" sd="0" m="1" x="1220"/>
        <item h="1" sd="0" x="491"/>
        <item h="1" sd="0" x="722"/>
        <item h="1" sd="0" x="2"/>
        <item h="1" sd="0" x="637"/>
        <item h="1" sd="0" m="1" x="1236"/>
        <item h="1" sd="0" m="1" x="1089"/>
        <item h="1" sd="0" x="692"/>
        <item h="1" x="823"/>
        <item h="1" sd="0" x="536"/>
        <item h="1" x="839"/>
        <item h="1" x="811"/>
        <item h="1" sd="0" x="163"/>
        <item h="1" sd="0" x="431"/>
        <item h="1" sd="0" m="1" x="1165"/>
        <item h="1" sd="0" x="650"/>
        <item h="1" sd="0" x="680"/>
        <item h="1" x="971"/>
        <item h="1" x="965"/>
        <item h="1" sd="0" x="478"/>
        <item h="1" sd="0" x="602"/>
        <item h="1" x="837"/>
        <item h="1" x="952"/>
        <item h="1" sd="0" m="1" x="1048"/>
        <item h="1" sd="0" x="445"/>
        <item h="1" sd="0" m="1" x="1033"/>
        <item h="1" x="892"/>
        <item h="1" sd="0" m="1" x="1244"/>
        <item h="1" sd="0" m="1" x="999"/>
        <item h="1" sd="0" m="1" x="996"/>
        <item h="1" sd="0" x="130"/>
        <item h="1" sd="0" x="88"/>
        <item h="1" sd="0" m="1" x="1239"/>
        <item h="1" sd="0" x="204"/>
        <item h="1" sd="0" x="72"/>
        <item h="1" sd="0" x="73"/>
        <item h="1" sd="0" x="28"/>
        <item h="1" sd="0" x="47"/>
        <item h="1" sd="0" x="181"/>
        <item h="1" sd="0" x="26"/>
        <item h="1" sd="0" x="86"/>
        <item h="1" sd="0" x="230"/>
        <item h="1" x="819"/>
        <item h="1" sd="0" m="1" x="1108"/>
        <item h="1" sd="0" m="1" x="1088"/>
        <item h="1" x="736"/>
        <item h="1" sd="0" m="1" x="112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7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47"/>
        <item h="1" sd="0" x="359"/>
        <item h="1" sd="0" m="1" x="1234"/>
        <item h="1" sd="0" x="425"/>
        <item h="1" sd="0" x="269"/>
        <item h="1" sd="0" x="215"/>
        <item h="1" sd="0" x="349"/>
        <item h="1" x="843"/>
        <item h="1" sd="0" x="283"/>
        <item h="1" sd="0" x="185"/>
        <item h="1" sd="0" x="460"/>
        <item h="1" sd="0" x="220"/>
        <item h="1" x="801"/>
        <item h="1" x="956"/>
        <item h="1" sd="0" x="703"/>
        <item h="1" sd="0" x="598"/>
        <item h="1" x="937"/>
        <item h="1" sd="0" x="644"/>
        <item h="1" x="753"/>
        <item h="1" sd="0" x="624"/>
        <item h="1" sd="0" x="547"/>
        <item h="1" sd="0" m="1" x="1221"/>
        <item h="1" sd="0" m="1" x="990"/>
        <item h="1" sd="0" x="4"/>
        <item h="1" sd="0" x="377"/>
        <item h="1" x="802"/>
        <item h="1" sd="0" x="262"/>
        <item h="1" sd="0" x="454"/>
        <item h="1" sd="0" x="326"/>
        <item h="1" sd="0" x="173"/>
        <item h="1" sd="0" x="200"/>
        <item h="1" x="803"/>
        <item h="1" x="894"/>
        <item h="1" x="782"/>
        <item h="1" sd="0" m="1" x="1031"/>
        <item h="1" sd="0" x="725"/>
        <item h="1" x="792"/>
        <item h="1" sd="0" x="495"/>
        <item h="1" x="865"/>
        <item h="1" sd="0" x="345"/>
        <item h="1" sd="0" x="717"/>
        <item h="1" sd="0" x="568"/>
        <item h="1" sd="0" x="640"/>
        <item h="1" sd="0" x="482"/>
        <item h="1" sd="0" x="726"/>
        <item h="1" sd="0" x="30"/>
        <item h="1" sd="0" m="1" x="1168"/>
        <item h="1" x="909"/>
        <item h="1" sd="0" x="242"/>
        <item h="1" sd="0" x="591"/>
        <item h="1" sd="0" x="645"/>
        <item h="1" sd="0" m="1" x="1096"/>
        <item h="1" sd="0" m="1" x="1000"/>
        <item h="1" x="917"/>
        <item h="1" sd="0" x="694"/>
        <item h="1" sd="0" x="470"/>
        <item h="1" x="844"/>
        <item h="1" x="868"/>
        <item h="1" x="885"/>
        <item h="1" sd="0" x="243"/>
        <item h="1" sd="0" m="1" x="1215"/>
        <item h="1" sd="0" x="622"/>
        <item h="1" sd="0" x="398"/>
        <item h="1" sd="0" m="1" x="1041"/>
        <item h="1" sd="0" m="1" x="1218"/>
        <item h="1" sd="0" m="1" x="1114"/>
        <item h="1" sd="0" x="551"/>
        <item h="1" m="1" x="1101"/>
        <item h="1" sd="0" x="303"/>
        <item h="1" sd="0" x="532"/>
        <item h="1" sd="0" x="37"/>
        <item h="1" sd="0" x="357"/>
        <item h="1" x="818"/>
        <item h="1" sd="0" x="487"/>
        <item h="1" sd="0" x="658"/>
        <item h="1" sd="0" x="686"/>
        <item h="1" sd="0" x="512"/>
        <item h="1" x="778"/>
        <item h="1" sd="0" m="1" x="1110"/>
        <item h="1" sd="0" m="1" x="1161"/>
        <item h="1" x="822"/>
        <item h="1" sd="0" x="115"/>
        <item h="1" sd="0" m="1" x="1212"/>
        <item h="1" sd="0" m="1" x="1012"/>
        <item h="1" sd="0" x="324"/>
        <item sd="0" x="518"/>
        <item h="1" sd="0" m="1" x="1077"/>
        <item h="1" sd="0" x="128"/>
        <item h="1" sd="0" x="520"/>
        <item h="1" sd="0" m="1" x="1219"/>
        <item h="1" sd="0" m="1" x="1194"/>
        <item h="1" sd="0" x="255"/>
        <item h="1" sd="0" x="199"/>
        <item h="1" sd="0" x="329"/>
        <item h="1" sd="0" x="297"/>
        <item h="1" sd="0" x="310"/>
        <item h="1" x="740"/>
        <item h="1" sd="0" x="83"/>
        <item h="1" sd="0" m="1" x="1115"/>
        <item h="1" sd="0" x="600"/>
        <item h="1" sd="0" m="1" x="994"/>
        <item h="1" sd="0" x="80"/>
        <item h="1" sd="0" m="1" x="1065"/>
        <item h="1" sd="0" m="1" x="1209"/>
        <item h="1" sd="0" x="97"/>
        <item h="1" sd="0" x="564"/>
        <item h="1" sd="0" x="289"/>
        <item h="1" x="932"/>
        <item h="1" sd="0" m="1" x="1156"/>
        <item h="1" sd="0" x="116"/>
        <item h="1" sd="0" x="209"/>
        <item h="1" sd="0" x="452"/>
        <item h="1" sd="0" x="684"/>
        <item h="1" sd="0" x="198"/>
        <item h="1" x="911"/>
        <item h="1" x="954"/>
        <item h="1" x="896"/>
        <item h="1" sd="0" x="401"/>
        <item h="1" sd="0" x="656"/>
        <item h="1" sd="0" x="150"/>
        <item h="1" sd="0" x="136"/>
        <item h="1" sd="0" m="1" x="1095"/>
        <item h="1" sd="0" x="676"/>
        <item h="1" sd="0" m="1" x="1025"/>
        <item h="1" sd="0" x="109"/>
        <item h="1" sd="0" x="397"/>
        <item sd="0" x="664"/>
        <item h="1" sd="0" x="498"/>
        <item h="1" sd="0" x="706"/>
        <item h="1" x="964"/>
        <item h="1" sd="0" x="649"/>
        <item h="1" sd="0" x="514"/>
        <item h="1" sd="0" x="558"/>
        <item h="1" sd="0" x="524"/>
        <item h="1" sd="0" m="1" x="1073"/>
        <item h="1" x="899"/>
        <item h="1" x="854"/>
        <item h="1" x="832"/>
        <item h="1" sd="0" x="660"/>
        <item h="1" sd="0" m="1" x="1178"/>
        <item h="1" x="334"/>
        <item sd="0" x="757"/>
        <item h="1" sd="0" x="728"/>
        <item h="1" sd="0" x="284"/>
        <item h="1" sd="0" x="296"/>
        <item h="1" sd="0" x="211"/>
        <item h="1" sd="0" x="582"/>
        <item h="1" sd="0" x="45"/>
        <item h="1" sd="0" m="1" x="1157"/>
        <item h="1" x="853"/>
        <item h="1" x="970"/>
        <item h="1" x="939"/>
        <item h="1" sd="0" m="1" x="1148"/>
        <item h="1" sd="0" x="507"/>
        <item h="1" sd="0" x="155"/>
        <item h="1" sd="0" m="1" x="1179"/>
        <item h="1" sd="0" x="61"/>
        <item h="1" sd="0" x="129"/>
        <item h="1" sd="0" x="105"/>
        <item h="1" sd="0" x="614"/>
        <item h="1" m="1" x="1071"/>
        <item sd="0" x="716"/>
        <item h="1" x="969"/>
        <item h="1" sd="0" m="1" x="1018"/>
        <item h="1" sd="0" x="157"/>
        <item h="1" sd="0" x="14"/>
        <item h="1" sd="0" x="43"/>
        <item h="1" sd="0" x="250"/>
        <item h="1" sd="0" x="238"/>
        <item h="1" sd="0" x="103"/>
        <item h="1" sd="0" x="385"/>
        <item h="1" sd="0" x="70"/>
        <item h="1" sd="0" x="299"/>
        <item h="1" sd="0" x="127"/>
        <item h="1" sd="0" m="1" x="984"/>
        <item h="1" sd="0" x="193"/>
        <item h="1" x="824"/>
        <item h="1" sd="0" x="147"/>
        <item h="1" sd="0" x="933"/>
        <item h="1" sd="0" x="548"/>
        <item h="1" sd="0" m="1" x="1131"/>
        <item h="1" sd="0" x="610"/>
        <item h="1" sd="0" x="405"/>
        <item sd="0" x="748"/>
        <item h="1" sd="0" x="875"/>
        <item h="1" m="1" x="1045"/>
        <item h="1" x="594"/>
        <item h="1" sd="0" x="99"/>
        <item h="1" x="953"/>
        <item h="1" sd="0" x="344"/>
        <item h="1" sd="0" x="541"/>
        <item h="1" x="883"/>
        <item h="1" sd="0" x="689"/>
        <item h="1" x="974"/>
        <item h="1" m="1" x="1093"/>
        <item h="1" sd="0" x="612"/>
        <item h="1" x="905"/>
        <item h="1" sd="0" x="221"/>
        <item h="1" sd="0" x="607"/>
        <item h="1" sd="0" m="1" x="1233"/>
        <item h="1" sd="0" m="1" x="1238"/>
        <item h="1" sd="0" x="271"/>
        <item h="1" sd="0" m="1" x="1143"/>
        <item h="1" sd="0" x="166"/>
        <item h="1" sd="0" x="286"/>
        <item sd="0" x="611"/>
        <item h="1" sd="0" x="531"/>
        <item h="1" sd="0" x="621"/>
        <item h="1" sd="0" x="304"/>
        <item h="1" sd="0" m="1" x="1104"/>
        <item h="1" sd="0" x="458"/>
        <item h="1" sd="0" x="439"/>
        <item h="1" sd="0" x="543"/>
        <item h="1" sd="0" x="609"/>
        <item h="1" sd="0" x="138"/>
        <item h="1" sd="0" x="41"/>
        <item h="1" sd="0" x="229"/>
        <item h="1" sd="0" x="420"/>
        <item h="1" sd="0" m="1" x="1164"/>
        <item h="1" sd="0" x="617"/>
        <item h="1" sd="0" x="71"/>
        <item h="1" sd="0" x="64"/>
        <item h="1" sd="0" x="492"/>
        <item h="1" sd="0" m="1" x="1086"/>
        <item h="1" sd="0" m="1" x="1080"/>
        <item h="1" x="866"/>
        <item h="1" x="731"/>
        <item h="1" sd="0" x="432"/>
        <item h="1" x="941"/>
        <item h="1" x="745"/>
        <item h="1" sd="0" x="540"/>
        <item h="1" sd="0" x="455"/>
        <item h="1" sd="0" x="44"/>
        <item h="1" sd="0" x="114"/>
        <item h="1" sd="0" x="52"/>
        <item h="1" sd="0" x="142"/>
        <item h="1" sd="0" x="579"/>
        <item h="1" sd="0" x="82"/>
        <item h="1" sd="0" x="245"/>
        <item h="1" sd="0" x="457"/>
        <item h="1" sd="0" x="314"/>
        <item h="1" sd="0" m="1" x="1206"/>
        <item h="1" sd="0" x="373"/>
        <item h="1" sd="0" m="1" x="1174"/>
        <item h="1" x="767"/>
        <item h="1" sd="0" x="720"/>
        <item h="1" x="927"/>
        <item h="1" sd="0" x="418"/>
        <item h="1" sd="0" x="308"/>
        <item h="1" sd="0" m="1" x="1132"/>
        <item h="1" sd="0" m="1" x="1202"/>
        <item h="1" sd="0" x="122"/>
        <item h="1" sd="0" x="118"/>
        <item h="1" x="908"/>
        <item h="1" sd="0" x="661"/>
        <item h="1" x="915"/>
        <item h="1" sd="0" m="1" x="1154"/>
        <item h="1" x="784"/>
        <item h="1" sd="0" x="169"/>
        <item h="1" sd="0" x="197"/>
        <item h="1" sd="0" x="723"/>
        <item h="1" x="752"/>
        <item h="1" x="963"/>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76"/>
        <item h="1" sd="0" x="302"/>
        <item h="1" sd="0" x="260"/>
        <item h="1" x="910"/>
        <item h="1" sd="0" x="261"/>
        <item h="1" sd="0" m="1" x="1139"/>
        <item h="1" sd="0" x="652"/>
        <item h="1" sd="0" x="647"/>
        <item h="1" sd="0" x="608"/>
        <item h="1" x="955"/>
        <item h="1" x="855"/>
        <item h="1" sd="0" x="328"/>
        <item h="1" sd="0" x="350"/>
        <item h="1" sd="0" x="254"/>
        <item h="1" sd="0" x="320"/>
        <item h="1" sd="0" x="620"/>
        <item h="1" x="816"/>
        <item h="1" sd="0" x="241"/>
        <item h="1" sd="0" x="158"/>
        <item h="1" sd="0" m="1" x="1129"/>
        <item h="1" sd="0" x="475"/>
        <item h="1" x="781"/>
        <item h="1" sd="0" x="416"/>
        <item h="1" sd="0" m="1" x="1092"/>
        <item h="1" sd="0" m="1" x="1188"/>
        <item h="1" sd="0" m="1" x="995"/>
        <item h="1" sd="0" x="529"/>
        <item h="1" sd="0" m="1" x="1036"/>
        <item h="1" sd="0" x="657"/>
        <item h="1" x="739"/>
        <item h="1" sd="0" m="1" x="1049"/>
        <item h="1" sd="0" x="143"/>
        <item h="1" sd="0" m="1" x="1063"/>
        <item h="1" sd="0" m="1" x="1192"/>
        <item h="1" sd="0" x="276"/>
        <item h="1" sd="0" x="298"/>
        <item h="1" sd="0" x="424"/>
        <item h="1" sd="0" x="696"/>
        <item h="1" sd="0" x="346"/>
        <item h="1" sd="0" x="485"/>
        <item h="1" sd="0" x="306"/>
        <item h="1" sd="0" x="561"/>
        <item h="1" sd="0" m="1" x="1217"/>
        <item h="1" sd="0" x="321"/>
        <item h="1" sd="0" x="313"/>
        <item h="1" sd="0" x="49"/>
        <item h="1" sd="0" x="384"/>
        <item h="1" x="833"/>
        <item h="1" sd="0" x="315"/>
        <item h="1" x="919"/>
        <item h="1" sd="0" x="466"/>
        <item h="1" sd="0" x="59"/>
        <item h="1" sd="0" x="183"/>
        <item h="1" sd="0" x="707"/>
        <item h="1" sd="0" x="330"/>
        <item h="1" sd="0" x="573"/>
        <item h="1" sd="0" x="274"/>
        <item h="1" sd="0" x="730"/>
        <item h="1" sd="0" m="1" x="993"/>
        <item h="1" sd="0" x="638"/>
        <item h="1" sd="0" x="504"/>
        <item h="1" sd="0" x="311"/>
        <item h="1" sd="0" x="249"/>
        <item h="1" sd="0" m="1" x="1026"/>
        <item h="1" sd="0" m="1" x="1133"/>
        <item h="1" sd="0" x="578"/>
        <item h="1" sd="0" m="1" x="1240"/>
        <item h="1" x="895"/>
        <item h="1" x="858"/>
        <item h="1" sd="0" x="552"/>
        <item h="1" sd="0" m="1" x="1087"/>
        <item h="1" sd="0" m="1" x="1068"/>
        <item h="1" sd="0" m="1" x="1067"/>
        <item h="1" sd="0" x="382"/>
        <item h="1" sd="0" x="90"/>
        <item h="1" sd="0" x="390"/>
        <item h="1" x="902"/>
        <item h="1" x="901"/>
        <item h="1" sd="0" x="202"/>
        <item h="1" sd="0" x="67"/>
        <item h="1" sd="0" m="1" x="1166"/>
        <item h="1" sd="0" x="701"/>
        <item h="1" sd="0" x="65"/>
        <item h="1" sd="0" x="247"/>
        <item h="1" sd="0" m="1" x="1038"/>
        <item h="1" sd="0" x="712"/>
        <item h="1" sd="0" x="216"/>
        <item h="1" sd="0" m="1" x="1050"/>
        <item h="1" sd="0" x="141"/>
        <item h="1" sd="0" x="177"/>
        <item h="1" sd="0" x="305"/>
        <item h="1" sd="0" m="1" x="1046"/>
        <item h="1" sd="0" x="426"/>
        <item h="1" x="916"/>
        <item h="1" sd="0" x="404"/>
        <item sd="0" x="655"/>
        <item h="1" x="737"/>
        <item h="1" sd="0" x="400"/>
        <item h="1" sd="0" x="347"/>
        <item h="1" sd="0" m="1" x="1232"/>
        <item h="1" sd="0" m="1" x="1113"/>
        <item h="1" sd="0" x="293"/>
        <item h="1" sd="0" x="148"/>
        <item h="1" sd="0" x="354"/>
        <item h="1" x="880"/>
        <item h="1" x="785"/>
        <item h="1" sd="0" m="1" x="1169"/>
        <item h="1" sd="0" x="27"/>
        <item h="1" sd="0" m="1" x="1180"/>
        <item h="1" sd="0" x="705"/>
        <item h="1" sd="0" x="68"/>
        <item h="1" sd="0" x="6"/>
        <item h="1" sd="0" x="263"/>
        <item h="1" sd="0" x="154"/>
        <item h="1" x="825"/>
        <item h="1" x="763"/>
        <item h="1" x="809"/>
        <item h="1" x="900"/>
        <item h="1" sd="0" x="493"/>
        <item h="1" sd="0" x="494"/>
        <item sd="0" x="744"/>
        <item h="1" sd="0" x="164"/>
        <item h="1" sd="0" x="172"/>
        <item h="1" x="786"/>
        <item h="1" sd="0" x="601"/>
        <item h="1" x="966"/>
        <item h="1" sd="0" x="205"/>
        <item h="1" sd="0" x="351"/>
        <item h="1" sd="0" x="480"/>
        <item h="1" sd="0" m="1" x="1052"/>
        <item h="1" sd="0" x="586"/>
        <item h="1" x="886"/>
        <item h="1" sd="0" x="412"/>
        <item h="1" sd="0" x="516"/>
        <item h="1" x="943"/>
        <item h="1" x="959"/>
        <item h="1" x="912"/>
        <item h="1" x="829"/>
        <item h="1" sd="0" x="29"/>
        <item h="1" sd="0" m="1" x="1225"/>
        <item h="1" sd="0" x="9"/>
        <item h="1" x="761"/>
        <item h="1" sd="0" x="335"/>
        <item h="1" sd="0" m="1" x="1117"/>
        <item h="1" sd="0" m="1" x="1145"/>
        <item h="1" sd="0" m="1" x="1082"/>
        <item h="1" sd="0" x="234"/>
        <item h="1" sd="0" x="162"/>
        <item h="1" sd="0" x="410"/>
        <item h="1" x="978"/>
        <item h="1" sd="0" m="1" x="1054"/>
        <item h="1" sd="0" x="629"/>
        <item h="1" sd="0" m="1" x="1191"/>
        <item h="1" sd="0" m="1" x="1222"/>
        <item h="1" sd="0" x="477"/>
        <item h="1" sd="0" x="544"/>
        <item h="1" sd="0" x="546"/>
        <item h="1" sd="0" m="1" x="1039"/>
        <item h="1" x="903"/>
        <item h="1" sd="0" x="615"/>
        <item h="1" sd="0" x="682"/>
        <item h="1" sd="0" m="1" x="1207"/>
        <item h="1" sd="0" x="300"/>
        <item h="1" sd="0" x="167"/>
        <item h="1" sd="0" x="76"/>
        <item h="1" sd="0" x="444"/>
        <item h="1" sd="0" m="1" x="1184"/>
        <item h="1" sd="0" x="342"/>
        <item sd="0" x="734"/>
        <item h="1" x="891"/>
        <item h="1" m="1" x="1105"/>
        <item h="1" sd="0" x="341"/>
        <item h="1" x="769"/>
        <item h="1" sd="0" m="1" x="1014"/>
        <item h="1" sd="0" m="1" x="1078"/>
        <item h="1" sd="0" x="618"/>
        <item h="1" sd="0" m="1" x="1158"/>
        <item h="1" sd="0" m="1" x="1137"/>
        <item h="1" x="957"/>
        <item h="1" sd="0" x="380"/>
        <item h="1" m="1" x="1201"/>
        <item h="1" sd="0" x="433"/>
        <item h="1" sd="0" m="1" x="1177"/>
        <item h="1" x="904"/>
        <item h="1" sd="0" x="113"/>
        <item h="1" x="770"/>
        <item h="1" sd="0" x="559"/>
        <item h="1" sd="0" x="251"/>
        <item h="1" sd="0" x="176"/>
        <item h="1" sd="0" x="446"/>
        <item h="1" sd="0" x="372"/>
        <item h="1" sd="0" x="246"/>
        <item h="1" x="732"/>
        <item h="1" sd="0" m="1" x="1001"/>
        <item h="1" sd="0" x="257"/>
        <item h="1" sd="0" x="95"/>
        <item h="1" x="807"/>
        <item h="1" x="772"/>
        <item sd="0" x="338"/>
        <item h="1" sd="0" x="36"/>
        <item h="1" sd="0" m="1" x="1056"/>
        <item h="1" sd="0" x="381"/>
        <item h="1" sd="0" x="21"/>
        <item t="default" sd="0"/>
      </items>
    </pivotField>
    <pivotField axis="axisPage" showAll="0">
      <items count="127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29"/>
        <item x="12630"/>
        <item x="12426"/>
        <item x="12427"/>
        <item x="12428"/>
        <item x="12429"/>
        <item x="12430"/>
        <item x="12431"/>
        <item x="12432"/>
        <item x="12433"/>
        <item x="12467"/>
        <item x="12468"/>
        <item x="12469"/>
        <item x="12434"/>
        <item x="12435"/>
        <item x="12436"/>
        <item x="12437"/>
        <item x="12438"/>
        <item x="12439"/>
        <item x="12440"/>
        <item x="12441"/>
        <item x="12671"/>
        <item x="12471"/>
        <item x="12472"/>
        <item x="12473"/>
        <item x="12474"/>
        <item x="12475"/>
        <item x="12476"/>
        <item x="12687"/>
        <item x="12688"/>
        <item x="12689"/>
        <item x="12690"/>
        <item x="1245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672"/>
        <item x="12461"/>
        <item x="12465"/>
        <item x="12470"/>
        <item x="12520"/>
        <item x="12521"/>
        <item x="12522"/>
        <item x="12523"/>
        <item x="12524"/>
        <item x="12525"/>
        <item x="12526"/>
        <item x="12527"/>
        <item x="12528"/>
        <item x="12529"/>
        <item x="12530"/>
        <item x="12531"/>
        <item x="12532"/>
        <item x="12533"/>
        <item x="12534"/>
        <item x="12535"/>
        <item x="12692"/>
        <item x="12693"/>
        <item x="12694"/>
        <item x="12695"/>
        <item x="12696"/>
        <item x="12697"/>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9"/>
        <item x="12580"/>
        <item x="12581"/>
        <item x="12582"/>
        <item x="12583"/>
        <item x="12584"/>
        <item x="12585"/>
        <item x="12586"/>
        <item x="12587"/>
        <item x="12588"/>
        <item x="12589"/>
        <item x="12590"/>
        <item x="12591"/>
        <item x="12592"/>
        <item x="12593"/>
        <item x="12594"/>
        <item x="12595"/>
        <item x="12596"/>
        <item x="12597"/>
        <item x="12698"/>
        <item x="12699"/>
        <item x="12673"/>
        <item x="12674"/>
        <item x="12675"/>
        <item x="12677"/>
        <item x="12678"/>
        <item x="12679"/>
        <item x="12680"/>
        <item x="12681"/>
        <item x="12578"/>
        <item x="12598"/>
        <item x="12599"/>
        <item x="12600"/>
        <item x="12607"/>
        <item x="12676"/>
        <item x="12691"/>
        <item x="12631"/>
        <item x="12601"/>
        <item x="12602"/>
        <item x="12603"/>
        <item x="12604"/>
        <item x="12605"/>
        <item x="12606"/>
        <item x="12608"/>
        <item x="12609"/>
        <item x="12610"/>
        <item x="12611"/>
        <item x="12612"/>
        <item x="12613"/>
        <item x="12614"/>
        <item x="12615"/>
        <item x="12619"/>
        <item x="12621"/>
        <item x="12622"/>
        <item x="12623"/>
        <item x="12628"/>
        <item x="12700"/>
        <item x="12464"/>
        <item x="12616"/>
        <item x="12620"/>
        <item x="12624"/>
        <item x="12625"/>
        <item x="12626"/>
        <item x="12627"/>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82"/>
        <item x="12683"/>
        <item x="12684"/>
        <item x="12701"/>
        <item x="12617"/>
        <item x="12618"/>
        <item x="12656"/>
        <item x="12657"/>
        <item x="12658"/>
        <item x="12659"/>
        <item x="12661"/>
        <item x="12685"/>
        <item x="12660"/>
        <item x="12662"/>
        <item x="12663"/>
        <item x="12664"/>
        <item x="12665"/>
        <item x="12666"/>
        <item x="12667"/>
        <item x="12668"/>
        <item x="12669"/>
        <item x="12670"/>
        <item x="12686"/>
        <item t="default"/>
      </items>
    </pivotField>
    <pivotField dataField="1" showAll="0"/>
    <pivotField dataField="1" showAll="0"/>
    <pivotField dataField="1" showAll="0"/>
    <pivotField axis="axisPage"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8"/>
    </i>
    <i>
      <x v="46"/>
    </i>
    <i>
      <x v="142"/>
    </i>
    <i>
      <x v="312"/>
    </i>
    <i>
      <x v="317"/>
    </i>
    <i>
      <x v="400"/>
    </i>
    <i>
      <x v="402"/>
    </i>
    <i>
      <x v="428"/>
    </i>
    <i>
      <x v="539"/>
    </i>
    <i>
      <x v="624"/>
    </i>
    <i>
      <x v="625"/>
    </i>
    <i>
      <x v="637"/>
    </i>
    <i>
      <x v="756"/>
    </i>
    <i>
      <x v="762"/>
    </i>
    <i>
      <x v="848"/>
    </i>
    <i>
      <x v="889"/>
    </i>
    <i>
      <x v="904"/>
    </i>
    <i>
      <x v="924"/>
    </i>
    <i>
      <x v="946"/>
    </i>
    <i>
      <x v="968"/>
    </i>
    <i>
      <x v="1138"/>
    </i>
    <i>
      <x v="1163"/>
    </i>
    <i>
      <x v="1211"/>
    </i>
    <i>
      <x v="12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48"/>
          </reference>
        </references>
      </pivotArea>
    </format>
    <format dxfId="69">
      <pivotArea dataOnly="0" labelOnly="1" fieldPosition="0">
        <references count="2">
          <reference field="1" count="2">
            <x v="39"/>
            <x v="103"/>
          </reference>
          <reference field="2" count="1" selected="0">
            <x v="848"/>
          </reference>
        </references>
      </pivotArea>
    </format>
    <format dxfId="68">
      <pivotArea dataOnly="0" labelOnly="1" fieldPosition="0">
        <references count="2">
          <reference field="1" count="9">
            <x v="0"/>
            <x v="1"/>
            <x v="2"/>
            <x v="3"/>
            <x v="17"/>
            <x v="25"/>
            <x v="33"/>
            <x v="39"/>
            <x v="103"/>
          </reference>
          <reference field="2" count="1" selected="0">
            <x v="84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7">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9"/>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7"/>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4"/>
        <item m="1" x="1613"/>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3"/>
        <item x="406"/>
        <item x="407"/>
        <item x="409"/>
        <item x="410"/>
        <item x="411"/>
        <item x="412"/>
        <item m="1" x="1578"/>
        <item x="413"/>
        <item x="414"/>
        <item x="415"/>
        <item x="408"/>
        <item x="416"/>
        <item m="1" x="1610"/>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2"/>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5"/>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5"/>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6"/>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8"/>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2"/>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1"/>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1"/>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6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9"/>
        <item sd="0" x="45"/>
        <item sd="0" x="42"/>
        <item sd="0" m="1" x="171"/>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61"/>
        <item sd="0" x="71"/>
        <item sd="0" x="72"/>
        <item sd="0" x="73"/>
        <item sd="0" m="1" x="176"/>
        <item sd="0" x="132"/>
        <item sd="0" m="1" x="178"/>
        <item sd="0" x="77"/>
        <item sd="0" x="76"/>
        <item sd="0" x="82"/>
        <item sd="0" x="74"/>
        <item sd="0" x="75"/>
        <item sd="0" x="68"/>
        <item sd="0" x="78"/>
        <item sd="0" x="79"/>
        <item sd="0" m="1" x="175"/>
        <item sd="0" x="80"/>
        <item sd="0" x="81"/>
        <item sd="0" m="1" x="177"/>
        <item sd="0" x="83"/>
        <item sd="0" x="85"/>
        <item sd="0" x="84"/>
        <item sd="0" x="86"/>
        <item sd="0" x="87"/>
        <item sd="0" x="89"/>
        <item sd="0" x="90"/>
        <item sd="0" x="91"/>
        <item sd="0" x="92"/>
        <item sd="0" x="93"/>
        <item sd="0" x="94"/>
        <item sd="0" x="95"/>
        <item sd="0" x="96"/>
        <item sd="0" m="1" x="182"/>
        <item sd="0" m="1" x="183"/>
        <item sd="0" m="1" x="162"/>
        <item sd="0" x="97"/>
        <item sd="0" x="100"/>
        <item sd="0" m="1" x="181"/>
        <item sd="0" x="101"/>
        <item sd="0" x="110"/>
        <item sd="0" x="106"/>
        <item sd="0" x="88"/>
        <item sd="0" x="102"/>
        <item sd="0" x="112"/>
        <item sd="0" x="113"/>
        <item sd="0" m="1" x="184"/>
        <item sd="0" x="108"/>
        <item sd="0" x="115"/>
        <item sd="0" m="1" x="174"/>
        <item sd="0" x="116"/>
        <item sd="0" x="98"/>
        <item sd="0" x="99"/>
        <item sd="0" x="103"/>
        <item sd="0" x="114"/>
        <item sd="0" x="107"/>
        <item sd="0" x="117"/>
        <item sd="0" x="118"/>
        <item sd="0" x="119"/>
        <item sd="0" x="120"/>
        <item m="1" x="168"/>
        <item sd="0" x="121"/>
        <item sd="0" x="104"/>
        <item sd="0" x="122"/>
        <item sd="0" x="105"/>
        <item sd="0" x="111"/>
        <item sd="0" x="109"/>
        <item sd="0" m="1" x="165"/>
        <item sd="0" x="123"/>
        <item m="1" x="170"/>
        <item sd="0" x="124"/>
        <item sd="0" x="125"/>
        <item sd="0" x="126"/>
        <item sd="0" m="1" x="172"/>
        <item sd="0" x="130"/>
        <item sd="0" x="128"/>
        <item sd="0" x="131"/>
        <item sd="0" x="133"/>
        <item m="1" x="180"/>
        <item sd="0" x="129"/>
        <item sd="0" x="135"/>
        <item sd="0" x="136"/>
        <item sd="0" x="134"/>
        <item sd="0" x="137"/>
        <item sd="0" x="138"/>
        <item sd="0" x="139"/>
        <item sd="0" x="127"/>
        <item sd="0" x="140"/>
        <item x="142"/>
        <item sd="0" x="145"/>
        <item x="146"/>
        <item sd="0" m="1" x="166"/>
        <item sd="0" x="149"/>
        <item sd="0" x="150"/>
        <item sd="0" x="148"/>
        <item x="144"/>
        <item sd="0" x="152"/>
        <item m="1" x="173"/>
        <item sd="0" x="151"/>
        <item sd="0" x="153"/>
        <item sd="0" x="141"/>
        <item sd="0" x="143"/>
        <item sd="0" x="155"/>
        <item sd="0" x="154"/>
        <item m="1" x="167"/>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66"/>
    </i>
    <i>
      <x v="117"/>
    </i>
    <i>
      <x v="167"/>
    </i>
    <i>
      <x v="182"/>
    </i>
    <i>
      <x v="184"/>
    </i>
    <i r="1">
      <x v="52"/>
    </i>
    <i r="1">
      <x v="9"/>
    </i>
    <i r="1">
      <x v="13"/>
    </i>
    <i>
      <x v="151"/>
    </i>
    <i>
      <x v="180"/>
    </i>
    <i>
      <x v="177"/>
    </i>
    <i>
      <x v="181"/>
    </i>
    <i>
      <x v="82"/>
    </i>
    <i>
      <x v="174"/>
    </i>
    <i>
      <x v="176"/>
    </i>
    <i>
      <x v="157"/>
    </i>
    <i>
      <x v="124"/>
    </i>
    <i>
      <x v="153"/>
    </i>
    <i>
      <x v="118"/>
    </i>
    <i>
      <x v="150"/>
    </i>
    <i>
      <x v="22"/>
    </i>
    <i>
      <x v="132"/>
    </i>
    <i>
      <x v="96"/>
    </i>
    <i>
      <x v="5"/>
    </i>
    <i>
      <x v="116"/>
    </i>
    <i>
      <x v="24"/>
    </i>
    <i>
      <x v="164"/>
    </i>
    <i r="1">
      <x v="66"/>
    </i>
    <i r="1">
      <x v="62"/>
    </i>
    <i>
      <x v="25"/>
    </i>
    <i>
      <x v="104"/>
    </i>
    <i>
      <x v="26"/>
    </i>
    <i>
      <x v="126"/>
    </i>
    <i>
      <x v="28"/>
    </i>
    <i>
      <x v="155"/>
    </i>
    <i>
      <x v="29"/>
    </i>
    <i>
      <x v="15"/>
    </i>
    <i>
      <x v="30"/>
    </i>
    <i>
      <x v="100"/>
    </i>
    <i>
      <x v="31"/>
    </i>
    <i>
      <x v="111"/>
    </i>
    <i>
      <x v="32"/>
    </i>
    <i>
      <x v="121"/>
    </i>
    <i>
      <x v="33"/>
    </i>
    <i>
      <x v="23"/>
    </i>
    <i>
      <x v="34"/>
    </i>
    <i>
      <x v="19"/>
    </i>
    <i>
      <x v="35"/>
    </i>
    <i>
      <x v="160"/>
    </i>
    <i>
      <x v="36"/>
    </i>
    <i>
      <x v="169"/>
    </i>
    <i r="1">
      <x v="4"/>
    </i>
    <i>
      <x v="37"/>
    </i>
    <i>
      <x v="94"/>
    </i>
    <i>
      <x v="38"/>
    </i>
    <i>
      <x v="98"/>
    </i>
    <i>
      <x v="39"/>
    </i>
    <i>
      <x v="102"/>
    </i>
    <i>
      <x v="40"/>
    </i>
    <i>
      <x v="106"/>
    </i>
    <i>
      <x v="41"/>
    </i>
    <i>
      <x v="114"/>
    </i>
    <i>
      <x v="42"/>
    </i>
    <i>
      <x v="21"/>
    </i>
    <i>
      <x v="43"/>
    </i>
    <i>
      <x v="18"/>
    </i>
    <i>
      <x v="44"/>
    </i>
    <i>
      <x v="128"/>
    </i>
    <i>
      <x v="45"/>
    </i>
    <i>
      <x v="140"/>
    </i>
    <i>
      <x v="47"/>
    </i>
    <i>
      <x v="146"/>
    </i>
    <i>
      <x v="48"/>
    </i>
    <i>
      <x v="20"/>
    </i>
    <i>
      <x v="50"/>
    </i>
    <i>
      <x v="158"/>
    </i>
    <i>
      <x v="51"/>
    </i>
    <i>
      <x v="162"/>
    </i>
    <i r="1">
      <x v="52"/>
    </i>
    <i>
      <x v="52"/>
    </i>
    <i>
      <x v="8"/>
    </i>
    <i>
      <x v="54"/>
    </i>
    <i>
      <x v="172"/>
    </i>
    <i>
      <x v="55"/>
    </i>
    <i>
      <x v="12"/>
    </i>
    <i>
      <x v="56"/>
    </i>
    <i>
      <x v="95"/>
    </i>
    <i>
      <x v="57"/>
    </i>
    <i>
      <x v="97"/>
    </i>
    <i>
      <x v="58"/>
    </i>
    <i>
      <x v="99"/>
    </i>
    <i>
      <x v="59"/>
    </i>
    <i>
      <x v="101"/>
    </i>
    <i>
      <x v="60"/>
    </i>
    <i>
      <x v="103"/>
    </i>
    <i>
      <x v="61"/>
    </i>
    <i>
      <x v="105"/>
    </i>
    <i>
      <x v="62"/>
    </i>
    <i>
      <x v="110"/>
    </i>
    <i>
      <x v="63"/>
    </i>
    <i>
      <x v="113"/>
    </i>
    <i>
      <x v="64"/>
    </i>
    <i>
      <x v="115"/>
    </i>
    <i>
      <x v="65"/>
    </i>
    <i>
      <x v="4"/>
    </i>
    <i>
      <x v="66"/>
    </i>
    <i>
      <x v="119"/>
    </i>
    <i>
      <x v="67"/>
    </i>
    <i>
      <x v="122"/>
    </i>
    <i>
      <x v="68"/>
    </i>
    <i>
      <x v="125"/>
    </i>
    <i>
      <x v="131"/>
    </i>
    <i>
      <x v="127"/>
    </i>
    <i>
      <x v="133"/>
    </i>
    <i>
      <x v="130"/>
    </i>
    <i>
      <x v="136"/>
    </i>
    <i>
      <x v="138"/>
    </i>
    <i>
      <x v="69"/>
    </i>
    <i>
      <x v="135"/>
    </i>
    <i>
      <x v="70"/>
    </i>
    <i>
      <x v="137"/>
    </i>
    <i>
      <x v="71"/>
    </i>
    <i>
      <x v="139"/>
    </i>
    <i>
      <x v="73"/>
    </i>
    <i>
      <x v="142"/>
    </i>
    <i>
      <x v="74"/>
    </i>
    <i>
      <x v="145"/>
    </i>
    <i>
      <x v="76"/>
    </i>
    <i>
      <x v="149"/>
    </i>
    <i>
      <x v="77"/>
    </i>
    <i>
      <x v="6"/>
    </i>
    <i>
      <x v="78"/>
    </i>
    <i>
      <x v="154"/>
    </i>
    <i>
      <x v="80"/>
    </i>
    <i>
      <x v="17"/>
    </i>
    <i>
      <x v="156"/>
    </i>
    <i>
      <x v="14"/>
    </i>
    <i>
      <x v="159"/>
    </i>
    <i>
      <x v="83"/>
    </i>
    <i>
      <x v="161"/>
    </i>
    <i>
      <x v="84"/>
    </i>
    <i>
      <x v="163"/>
    </i>
    <i>
      <x v="1"/>
    </i>
    <i>
      <x v="7"/>
    </i>
    <i>
      <x v="2"/>
    </i>
    <i>
      <x v="9"/>
    </i>
    <i>
      <x v="3"/>
    </i>
    <i>
      <x v="170"/>
    </i>
    <i>
      <x/>
    </i>
    <i>
      <x v="173"/>
    </i>
    <i>
      <x v="10"/>
    </i>
    <i>
      <x v="16"/>
    </i>
    <i>
      <x v="11"/>
    </i>
    <i>
      <x v="89"/>
    </i>
    <i>
      <x v="179"/>
    </i>
    <i>
      <x v="91"/>
    </i>
    <i>
      <x v="92"/>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45807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384"/>
  <sheetViews>
    <sheetView tabSelected="1" zoomScale="145" zoomScaleNormal="145" workbookViewId="0">
      <pane ySplit="1" topLeftCell="A24375" activePane="bottomLeft" state="frozen"/>
      <selection pane="bottomLeft" activeCell="G24388" sqref="G2438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16271</v>
      </c>
      <c r="C18752" s="62" t="s">
        <v>391</v>
      </c>
      <c r="D18752" s="182" t="s">
        <v>12596</v>
      </c>
      <c r="E18752" s="125">
        <v>10000</v>
      </c>
      <c r="F18752" s="125"/>
      <c r="G18752" s="125">
        <f t="shared" si="299"/>
        <v>-10000</v>
      </c>
      <c r="H18752" s="704" t="s">
        <v>12342</v>
      </c>
      <c r="J18752" s="39"/>
    </row>
    <row r="18753" spans="1:10" ht="15" x14ac:dyDescent="0.2">
      <c r="A18753" s="733">
        <v>45351</v>
      </c>
      <c r="B18753" s="62" t="s">
        <v>16271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16271</v>
      </c>
      <c r="C18758" s="62" t="s">
        <v>10972</v>
      </c>
      <c r="D18758" s="182" t="s">
        <v>4965</v>
      </c>
      <c r="E18758" s="125">
        <v>7700</v>
      </c>
      <c r="F18758" s="125"/>
      <c r="G18758" s="125">
        <f t="shared" si="299"/>
        <v>-7700</v>
      </c>
      <c r="H18758" s="704" t="s">
        <v>12342</v>
      </c>
      <c r="J18758" s="39"/>
    </row>
    <row r="18759" spans="1:10" ht="15" x14ac:dyDescent="0.2">
      <c r="A18759" s="733">
        <v>45351</v>
      </c>
      <c r="B18759" s="62" t="s">
        <v>16271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16271</v>
      </c>
      <c r="C18897" s="62" t="s">
        <v>10972</v>
      </c>
      <c r="D18897" s="182" t="s">
        <v>4965</v>
      </c>
      <c r="E18897" s="125">
        <v>193890</v>
      </c>
      <c r="F18897" s="125"/>
      <c r="G18897" s="125">
        <f t="shared" si="301"/>
        <v>-193890</v>
      </c>
      <c r="H18897" s="704" t="s">
        <v>12619</v>
      </c>
      <c r="J18897" s="39"/>
    </row>
    <row r="18898" spans="1:10" ht="15" x14ac:dyDescent="0.2">
      <c r="A18898" s="733">
        <v>45366</v>
      </c>
      <c r="B18898" s="62" t="s">
        <v>16271</v>
      </c>
      <c r="C18898" s="62" t="s">
        <v>10972</v>
      </c>
      <c r="D18898" s="182" t="s">
        <v>4965</v>
      </c>
      <c r="E18898" s="125">
        <v>116460</v>
      </c>
      <c r="F18898" s="125"/>
      <c r="G18898" s="125">
        <f t="shared" si="301"/>
        <v>-116460</v>
      </c>
      <c r="H18898" s="704" t="s">
        <v>12619</v>
      </c>
      <c r="J18898" s="39"/>
    </row>
    <row r="18899" spans="1:10" ht="15" x14ac:dyDescent="0.2">
      <c r="A18899" s="733">
        <v>45366</v>
      </c>
      <c r="B18899" s="62" t="s">
        <v>16271</v>
      </c>
      <c r="C18899" s="62" t="s">
        <v>10972</v>
      </c>
      <c r="D18899" s="182" t="s">
        <v>4965</v>
      </c>
      <c r="E18899" s="125">
        <v>11790</v>
      </c>
      <c r="F18899" s="125"/>
      <c r="G18899" s="125">
        <f t="shared" si="301"/>
        <v>-11790</v>
      </c>
      <c r="H18899" s="704" t="s">
        <v>12619</v>
      </c>
      <c r="J18899" s="39"/>
    </row>
    <row r="18900" spans="1:10" ht="15" x14ac:dyDescent="0.2">
      <c r="A18900" s="733">
        <v>45366</v>
      </c>
      <c r="B18900" s="62" t="s">
        <v>16271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16271</v>
      </c>
      <c r="C18977" s="62" t="s">
        <v>12762</v>
      </c>
      <c r="D18977" s="182" t="s">
        <v>12763</v>
      </c>
      <c r="E18977" s="125">
        <v>1000000</v>
      </c>
      <c r="F18977" s="125"/>
      <c r="G18977" s="125">
        <f t="shared" si="302"/>
        <v>-1000000</v>
      </c>
      <c r="H18977" s="704" t="s">
        <v>12619</v>
      </c>
      <c r="J18977" s="39"/>
    </row>
    <row r="18978" spans="1:10" ht="15" x14ac:dyDescent="0.2">
      <c r="A18978" s="733">
        <v>45379</v>
      </c>
      <c r="B18978" s="62" t="s">
        <v>16271</v>
      </c>
      <c r="C18978" s="62" t="s">
        <v>437</v>
      </c>
      <c r="D18978" s="182" t="s">
        <v>12765</v>
      </c>
      <c r="E18978" s="125">
        <v>225000</v>
      </c>
      <c r="F18978" s="125"/>
      <c r="G18978" s="125">
        <f t="shared" si="302"/>
        <v>-225000</v>
      </c>
      <c r="H18978" s="704" t="s">
        <v>12619</v>
      </c>
      <c r="J18978" s="39"/>
    </row>
    <row r="18979" spans="1:10" ht="15" x14ac:dyDescent="0.2">
      <c r="A18979" s="733">
        <v>45379</v>
      </c>
      <c r="B18979" s="62" t="s">
        <v>16271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16271</v>
      </c>
      <c r="C19168" s="62" t="s">
        <v>10972</v>
      </c>
      <c r="D19168" s="107" t="s">
        <v>12891</v>
      </c>
      <c r="E19168" s="57">
        <v>13600</v>
      </c>
      <c r="F19168" s="57"/>
      <c r="G19168" s="125">
        <f t="shared" si="305"/>
        <v>-13600</v>
      </c>
      <c r="H19168" s="704" t="s">
        <v>12788</v>
      </c>
    </row>
    <row r="19169" spans="1:8" ht="15" customHeight="1" x14ac:dyDescent="0.2">
      <c r="A19169" s="733">
        <v>45404</v>
      </c>
      <c r="B19169" s="62" t="s">
        <v>16271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16271</v>
      </c>
      <c r="C19457" s="62" t="s">
        <v>11376</v>
      </c>
      <c r="D19457" s="107" t="s">
        <v>13060</v>
      </c>
      <c r="E19457" s="57">
        <v>200000</v>
      </c>
      <c r="F19457" s="57"/>
      <c r="G19457" s="125">
        <f t="shared" si="310"/>
        <v>-200000</v>
      </c>
      <c r="H19457" s="704" t="s">
        <v>12923</v>
      </c>
    </row>
    <row r="19458" spans="1:8" ht="15" x14ac:dyDescent="0.2">
      <c r="A19458" s="733">
        <v>45427</v>
      </c>
      <c r="B19458" s="62" t="s">
        <v>16271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16271</v>
      </c>
      <c r="C19538" s="62" t="s">
        <v>11694</v>
      </c>
      <c r="D19538" s="107" t="s">
        <v>13133</v>
      </c>
      <c r="E19538" s="57">
        <v>23000</v>
      </c>
      <c r="F19538" s="57"/>
      <c r="G19538" s="125">
        <f t="shared" si="311"/>
        <v>-23000</v>
      </c>
      <c r="H19538" s="704" t="s">
        <v>12923</v>
      </c>
    </row>
    <row r="19539" spans="1:8" ht="15" x14ac:dyDescent="0.2">
      <c r="A19539" s="733">
        <v>45436</v>
      </c>
      <c r="B19539" s="62" t="s">
        <v>16271</v>
      </c>
      <c r="C19539" s="62" t="s">
        <v>10972</v>
      </c>
      <c r="D19539" s="107" t="s">
        <v>7474</v>
      </c>
      <c r="E19539" s="57">
        <v>54700</v>
      </c>
      <c r="F19539" s="57"/>
      <c r="G19539" s="125">
        <f t="shared" si="311"/>
        <v>-54700</v>
      </c>
      <c r="H19539" s="704" t="s">
        <v>12923</v>
      </c>
    </row>
    <row r="19540" spans="1:8" ht="15" x14ac:dyDescent="0.2">
      <c r="A19540" s="733">
        <v>45436</v>
      </c>
      <c r="B19540" s="62" t="s">
        <v>16271</v>
      </c>
      <c r="C19540" s="62" t="s">
        <v>10972</v>
      </c>
      <c r="D19540" s="107" t="s">
        <v>7474</v>
      </c>
      <c r="E19540" s="57">
        <v>149717</v>
      </c>
      <c r="F19540" s="57"/>
      <c r="G19540" s="125">
        <f t="shared" si="311"/>
        <v>-149717</v>
      </c>
      <c r="H19540" s="704" t="s">
        <v>12923</v>
      </c>
    </row>
    <row r="19541" spans="1:8" ht="15" x14ac:dyDescent="0.2">
      <c r="A19541" s="733">
        <v>45436</v>
      </c>
      <c r="B19541" s="62" t="s">
        <v>16271</v>
      </c>
      <c r="C19541" s="62" t="s">
        <v>10972</v>
      </c>
      <c r="D19541" s="107" t="s">
        <v>7474</v>
      </c>
      <c r="E19541" s="57">
        <v>49879</v>
      </c>
      <c r="F19541" s="57"/>
      <c r="G19541" s="125">
        <f t="shared" si="311"/>
        <v>-49879</v>
      </c>
      <c r="H19541" s="704" t="s">
        <v>12923</v>
      </c>
    </row>
    <row r="19542" spans="1:8" ht="15" x14ac:dyDescent="0.2">
      <c r="A19542" s="733">
        <v>45436</v>
      </c>
      <c r="B19542" s="62" t="s">
        <v>16271</v>
      </c>
      <c r="C19542" s="62" t="s">
        <v>10972</v>
      </c>
      <c r="D19542" s="107" t="s">
        <v>13111</v>
      </c>
      <c r="E19542" s="57">
        <v>71000</v>
      </c>
      <c r="F19542" s="57"/>
      <c r="G19542" s="125">
        <f t="shared" si="311"/>
        <v>-71000</v>
      </c>
      <c r="H19542" s="704" t="s">
        <v>12923</v>
      </c>
    </row>
    <row r="19543" spans="1:8" ht="15" x14ac:dyDescent="0.2">
      <c r="A19543" s="733">
        <v>45436</v>
      </c>
      <c r="B19543" s="62" t="s">
        <v>16271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16271</v>
      </c>
      <c r="C19883" s="62" t="s">
        <v>10972</v>
      </c>
      <c r="D19883" s="107" t="s">
        <v>13351</v>
      </c>
      <c r="E19883" s="57">
        <v>39570</v>
      </c>
      <c r="F19883" s="57"/>
      <c r="G19883" s="125">
        <f t="shared" si="316"/>
        <v>-39570</v>
      </c>
      <c r="H19883" s="704" t="s">
        <v>13158</v>
      </c>
    </row>
    <row r="19884" spans="1:8" ht="15" customHeight="1" x14ac:dyDescent="0.2">
      <c r="A19884" s="733">
        <v>45472</v>
      </c>
      <c r="B19884" s="62" t="s">
        <v>16271</v>
      </c>
      <c r="C19884" s="62" t="s">
        <v>10972</v>
      </c>
      <c r="D19884" s="107" t="s">
        <v>13351</v>
      </c>
      <c r="E19884" s="57">
        <v>41265</v>
      </c>
      <c r="F19884" s="57"/>
      <c r="G19884" s="125">
        <f t="shared" si="316"/>
        <v>-41265</v>
      </c>
      <c r="H19884" s="704" t="s">
        <v>13158</v>
      </c>
    </row>
    <row r="19885" spans="1:8" ht="15" x14ac:dyDescent="0.2">
      <c r="A19885" s="733">
        <v>45472</v>
      </c>
      <c r="B19885" s="62" t="s">
        <v>16271</v>
      </c>
      <c r="C19885" s="62" t="s">
        <v>10972</v>
      </c>
      <c r="D19885" s="107" t="s">
        <v>13351</v>
      </c>
      <c r="E19885" s="57">
        <v>78619</v>
      </c>
      <c r="F19885" s="57"/>
      <c r="G19885" s="125">
        <f t="shared" si="316"/>
        <v>-78619</v>
      </c>
      <c r="H19885" s="704" t="s">
        <v>13158</v>
      </c>
    </row>
    <row r="19886" spans="1:8" ht="15" x14ac:dyDescent="0.2">
      <c r="A19886" s="733">
        <v>45472</v>
      </c>
      <c r="B19886" s="62" t="s">
        <v>16271</v>
      </c>
      <c r="C19886" s="62" t="s">
        <v>10972</v>
      </c>
      <c r="D19886" s="107" t="s">
        <v>13351</v>
      </c>
      <c r="E19886" s="57">
        <v>46130</v>
      </c>
      <c r="F19886" s="57"/>
      <c r="G19886" s="125">
        <f t="shared" si="316"/>
        <v>-46130</v>
      </c>
      <c r="H19886" s="704" t="s">
        <v>13158</v>
      </c>
    </row>
    <row r="19887" spans="1:8" ht="15" customHeight="1" x14ac:dyDescent="0.2">
      <c r="A19887" s="733">
        <v>45472</v>
      </c>
      <c r="B19887" s="62" t="s">
        <v>16271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16839</v>
      </c>
      <c r="C19905" s="173" t="s">
        <v>8082</v>
      </c>
      <c r="D19905" s="227" t="s">
        <v>13214</v>
      </c>
      <c r="E19905" s="235">
        <v>700000</v>
      </c>
      <c r="F19905" s="235"/>
      <c r="G19905" s="235">
        <f t="shared" si="316"/>
        <v>-700000</v>
      </c>
      <c r="H19905" s="708" t="s">
        <v>13158</v>
      </c>
    </row>
    <row r="19906" spans="1:8" ht="21" customHeight="1" x14ac:dyDescent="0.2">
      <c r="A19906" s="732">
        <v>45453</v>
      </c>
      <c r="B19906" s="173" t="s">
        <v>16839</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16839</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16271</v>
      </c>
      <c r="C19990" s="62" t="s">
        <v>11376</v>
      </c>
      <c r="D19990" s="107" t="s">
        <v>13387</v>
      </c>
      <c r="E19990" s="57">
        <v>300000</v>
      </c>
      <c r="F19990" s="57"/>
      <c r="G19990" s="125">
        <f t="shared" si="319"/>
        <v>-300000</v>
      </c>
      <c r="H19990" s="704" t="s">
        <v>10645</v>
      </c>
    </row>
    <row r="19991" spans="1:8" ht="15" x14ac:dyDescent="0.2">
      <c r="A19991" s="733">
        <v>45475</v>
      </c>
      <c r="B19991" s="62" t="s">
        <v>16271</v>
      </c>
      <c r="C19991" s="62" t="s">
        <v>10972</v>
      </c>
      <c r="D19991" s="107" t="s">
        <v>13386</v>
      </c>
      <c r="E19991" s="57">
        <v>150000</v>
      </c>
      <c r="F19991" s="57"/>
      <c r="G19991" s="125">
        <f t="shared" si="319"/>
        <v>-150000</v>
      </c>
      <c r="H19991" s="704" t="s">
        <v>10645</v>
      </c>
    </row>
    <row r="19992" spans="1:8" ht="15" x14ac:dyDescent="0.2">
      <c r="A19992" s="733">
        <v>45475</v>
      </c>
      <c r="B19992" s="62" t="s">
        <v>16271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16271</v>
      </c>
      <c r="C20089" s="62" t="s">
        <v>10972</v>
      </c>
      <c r="D20089" s="107" t="s">
        <v>13465</v>
      </c>
      <c r="E20089" s="57">
        <v>105000</v>
      </c>
      <c r="F20089" s="57"/>
      <c r="G20089" s="125">
        <f t="shared" si="321"/>
        <v>-105000</v>
      </c>
      <c r="H20089" s="704" t="s">
        <v>10645</v>
      </c>
    </row>
    <row r="20090" spans="1:8" ht="15" x14ac:dyDescent="0.2">
      <c r="A20090" s="733">
        <v>45485</v>
      </c>
      <c r="B20090" s="62" t="s">
        <v>16271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15257</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16271</v>
      </c>
      <c r="C21478" s="62" t="s">
        <v>12336</v>
      </c>
      <c r="D21478" s="182" t="s">
        <v>14615</v>
      </c>
      <c r="E21478" s="125">
        <v>100000</v>
      </c>
      <c r="F21478" s="125"/>
      <c r="G21478" s="125">
        <f t="shared" si="387"/>
        <v>-100000</v>
      </c>
      <c r="H21478" s="704" t="s">
        <v>14425</v>
      </c>
    </row>
    <row r="21479" spans="1:8" ht="15" x14ac:dyDescent="0.2">
      <c r="A21479" s="733">
        <v>45582</v>
      </c>
      <c r="B21479" s="62" t="s">
        <v>16271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16271</v>
      </c>
      <c r="C21791" s="62" t="s">
        <v>10972</v>
      </c>
      <c r="D21791" s="182" t="s">
        <v>14875</v>
      </c>
      <c r="E21791" s="125">
        <v>3000</v>
      </c>
      <c r="F21791" s="125"/>
      <c r="G21791" s="125">
        <f t="shared" si="457"/>
        <v>-3000</v>
      </c>
      <c r="H21791" s="704" t="s">
        <v>14847</v>
      </c>
    </row>
    <row r="21792" spans="1:8" ht="15" x14ac:dyDescent="0.2">
      <c r="A21792" s="733">
        <v>45602</v>
      </c>
      <c r="B21792" s="62" t="s">
        <v>16271</v>
      </c>
      <c r="C21792" s="1047" t="s">
        <v>793</v>
      </c>
      <c r="D21792" s="1050" t="s">
        <v>14876</v>
      </c>
      <c r="E21792" s="1049">
        <v>93960</v>
      </c>
      <c r="F21792" s="125"/>
      <c r="G21792" s="125">
        <f t="shared" si="457"/>
        <v>-93960</v>
      </c>
      <c r="H21792" s="704" t="s">
        <v>14847</v>
      </c>
    </row>
    <row r="21793" spans="1:8" ht="15" x14ac:dyDescent="0.2">
      <c r="A21793" s="733">
        <v>45602</v>
      </c>
      <c r="B21793" s="62" t="s">
        <v>16271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15257</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16211</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16271</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16423</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15989</v>
      </c>
      <c r="E23091" s="566">
        <v>33442</v>
      </c>
      <c r="F23091" s="1083"/>
      <c r="G23091" s="125">
        <f t="shared" si="677"/>
        <v>-33442</v>
      </c>
      <c r="H23091" s="704" t="s">
        <v>15858</v>
      </c>
    </row>
    <row r="23092" spans="1:8" ht="15" x14ac:dyDescent="0.2">
      <c r="A23092" s="1081">
        <v>45699</v>
      </c>
      <c r="B23092" s="1082" t="s">
        <v>12671</v>
      </c>
      <c r="C23092" s="565" t="s">
        <v>1390</v>
      </c>
      <c r="D23092" s="873" t="s">
        <v>15989</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15989</v>
      </c>
      <c r="E23093" s="566">
        <v>70363</v>
      </c>
      <c r="F23093" s="1083"/>
      <c r="G23093" s="125">
        <f t="shared" si="678"/>
        <v>-70363</v>
      </c>
      <c r="H23093" s="704" t="s">
        <v>15858</v>
      </c>
    </row>
    <row r="23094" spans="1:8" ht="15" x14ac:dyDescent="0.2">
      <c r="A23094" s="1081">
        <v>45699</v>
      </c>
      <c r="B23094" s="1082" t="s">
        <v>13278</v>
      </c>
      <c r="C23094" s="565" t="s">
        <v>1390</v>
      </c>
      <c r="D23094" s="873" t="s">
        <v>15989</v>
      </c>
      <c r="E23094" s="566">
        <v>3089</v>
      </c>
      <c r="F23094" s="1083"/>
      <c r="G23094" s="125">
        <f t="shared" si="678"/>
        <v>-3089</v>
      </c>
      <c r="H23094" s="704" t="s">
        <v>15858</v>
      </c>
    </row>
    <row r="23095" spans="1:8" ht="15" x14ac:dyDescent="0.2">
      <c r="A23095" s="1081">
        <v>45699</v>
      </c>
      <c r="B23095" s="1082" t="s">
        <v>14232</v>
      </c>
      <c r="C23095" s="565" t="s">
        <v>1390</v>
      </c>
      <c r="D23095" s="873" t="s">
        <v>15989</v>
      </c>
      <c r="E23095" s="566">
        <v>4850</v>
      </c>
      <c r="F23095" s="1083"/>
      <c r="G23095" s="125">
        <f t="shared" si="678"/>
        <v>-4850</v>
      </c>
      <c r="H23095" s="704" t="s">
        <v>15858</v>
      </c>
    </row>
    <row r="23096" spans="1:8" ht="15" x14ac:dyDescent="0.2">
      <c r="A23096" s="1081">
        <v>45699</v>
      </c>
      <c r="B23096" s="1082" t="s">
        <v>15260</v>
      </c>
      <c r="C23096" s="565" t="s">
        <v>1390</v>
      </c>
      <c r="D23096" s="873" t="s">
        <v>15989</v>
      </c>
      <c r="E23096" s="566">
        <v>2333</v>
      </c>
      <c r="F23096" s="1083"/>
      <c r="G23096" s="125">
        <f t="shared" si="678"/>
        <v>-2333</v>
      </c>
      <c r="H23096" s="704" t="s">
        <v>15858</v>
      </c>
    </row>
    <row r="23097" spans="1:8" ht="15" x14ac:dyDescent="0.2">
      <c r="A23097" s="1081">
        <v>45699</v>
      </c>
      <c r="B23097" s="1082" t="s">
        <v>14351</v>
      </c>
      <c r="C23097" s="565" t="s">
        <v>1390</v>
      </c>
      <c r="D23097" s="873" t="s">
        <v>15989</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15998</v>
      </c>
      <c r="E23119" s="125">
        <v>720</v>
      </c>
      <c r="F23119" s="125"/>
      <c r="G23119" s="125">
        <f t="shared" si="682"/>
        <v>-720</v>
      </c>
      <c r="H23119" s="1204" t="s">
        <v>15858</v>
      </c>
    </row>
    <row r="23120" spans="1:8" ht="15" x14ac:dyDescent="0.2">
      <c r="A23120" s="1081">
        <v>45701</v>
      </c>
      <c r="B23120" s="1082" t="s">
        <v>13240</v>
      </c>
      <c r="C23120" s="1082" t="s">
        <v>10051</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15999</v>
      </c>
      <c r="E23128" s="125">
        <v>8965</v>
      </c>
      <c r="F23128" s="125"/>
      <c r="G23128" s="125">
        <f t="shared" si="682"/>
        <v>-8965</v>
      </c>
      <c r="H23128" s="1204" t="s">
        <v>15858</v>
      </c>
    </row>
    <row r="23129" spans="1:8" ht="15" x14ac:dyDescent="0.2">
      <c r="A23129" s="1201">
        <v>45702</v>
      </c>
      <c r="B23129" s="1202" t="s">
        <v>15261</v>
      </c>
      <c r="C23129" s="1202" t="s">
        <v>10972</v>
      </c>
      <c r="D23129" s="1203" t="s">
        <v>16000</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16001</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16002</v>
      </c>
      <c r="E23135" s="1083">
        <v>100000</v>
      </c>
      <c r="F23135" s="1083"/>
      <c r="G23135" s="125">
        <f t="shared" si="682"/>
        <v>-100000</v>
      </c>
      <c r="H23135" s="704" t="s">
        <v>15858</v>
      </c>
    </row>
    <row r="23136" spans="1:8" ht="15" x14ac:dyDescent="0.2">
      <c r="A23136" s="1081">
        <v>45702</v>
      </c>
      <c r="B23136" s="1082" t="s">
        <v>14351</v>
      </c>
      <c r="C23136" s="1082" t="s">
        <v>14431</v>
      </c>
      <c r="D23136" s="1123" t="s">
        <v>16003</v>
      </c>
      <c r="E23136" s="1083">
        <v>100000</v>
      </c>
      <c r="F23136" s="1083"/>
      <c r="G23136" s="125">
        <f t="shared" si="682"/>
        <v>-100000</v>
      </c>
      <c r="H23136" s="704" t="s">
        <v>15858</v>
      </c>
    </row>
    <row r="23137" spans="1:8" ht="15" x14ac:dyDescent="0.2">
      <c r="A23137" s="1201">
        <v>45703</v>
      </c>
      <c r="B23137" s="1202" t="s">
        <v>15916</v>
      </c>
      <c r="C23137" s="1202" t="s">
        <v>10972</v>
      </c>
      <c r="D23137" s="1203" t="s">
        <v>16004</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16005</v>
      </c>
      <c r="E23139" s="125">
        <v>2900</v>
      </c>
      <c r="F23139" s="125"/>
      <c r="G23139" s="125">
        <f t="shared" si="682"/>
        <v>-2900</v>
      </c>
      <c r="H23139" s="1204" t="s">
        <v>15858</v>
      </c>
    </row>
    <row r="23140" spans="1:8" ht="15" x14ac:dyDescent="0.2">
      <c r="A23140" s="1201">
        <v>45703</v>
      </c>
      <c r="B23140" s="1202" t="s">
        <v>14351</v>
      </c>
      <c r="C23140" s="1202" t="s">
        <v>10972</v>
      </c>
      <c r="D23140" s="1203" t="s">
        <v>16006</v>
      </c>
      <c r="E23140" s="125">
        <v>10000</v>
      </c>
      <c r="F23140" s="125"/>
      <c r="G23140" s="125">
        <f t="shared" si="682"/>
        <v>-10000</v>
      </c>
      <c r="H23140" s="1204" t="s">
        <v>15858</v>
      </c>
    </row>
    <row r="23141" spans="1:8" ht="15" x14ac:dyDescent="0.2">
      <c r="A23141" s="1201">
        <v>45703</v>
      </c>
      <c r="B23141" s="1202" t="s">
        <v>37</v>
      </c>
      <c r="C23141" s="1202" t="s">
        <v>793</v>
      </c>
      <c r="D23141" s="1203" t="s">
        <v>16007</v>
      </c>
      <c r="E23141" s="125">
        <v>3000</v>
      </c>
      <c r="F23141" s="125"/>
      <c r="G23141" s="125">
        <f t="shared" si="682"/>
        <v>-3000</v>
      </c>
      <c r="H23141" s="1204" t="s">
        <v>15858</v>
      </c>
    </row>
    <row r="23142" spans="1:8" ht="15" x14ac:dyDescent="0.2">
      <c r="A23142" s="1201">
        <v>45703</v>
      </c>
      <c r="B23142" s="1202" t="s">
        <v>13213</v>
      </c>
      <c r="C23142" s="1202" t="s">
        <v>10972</v>
      </c>
      <c r="D23142" s="1203" t="s">
        <v>16008</v>
      </c>
      <c r="E23142" s="125">
        <v>6000</v>
      </c>
      <c r="F23142" s="125"/>
      <c r="G23142" s="125">
        <f t="shared" si="682"/>
        <v>-6000</v>
      </c>
      <c r="H23142" s="1204" t="s">
        <v>15858</v>
      </c>
    </row>
    <row r="23143" spans="1:8" ht="24" x14ac:dyDescent="0.2">
      <c r="A23143" s="1081">
        <v>45703</v>
      </c>
      <c r="B23143" s="1082" t="s">
        <v>15400</v>
      </c>
      <c r="C23143" s="1082" t="s">
        <v>16010</v>
      </c>
      <c r="D23143" s="1123" t="s">
        <v>16009</v>
      </c>
      <c r="E23143" s="1083">
        <v>110000</v>
      </c>
      <c r="F23143" s="1083"/>
      <c r="G23143" s="125">
        <f t="shared" si="682"/>
        <v>-110000</v>
      </c>
      <c r="H23143" s="704" t="s">
        <v>15858</v>
      </c>
    </row>
    <row r="23144" spans="1:8" ht="15" x14ac:dyDescent="0.2">
      <c r="A23144" s="1201">
        <v>45705</v>
      </c>
      <c r="B23144" s="1202" t="s">
        <v>15916</v>
      </c>
      <c r="C23144" s="1202" t="s">
        <v>391</v>
      </c>
      <c r="D23144" s="1203" t="s">
        <v>16011</v>
      </c>
      <c r="E23144" s="125">
        <v>9000</v>
      </c>
      <c r="F23144" s="125"/>
      <c r="G23144" s="125">
        <f t="shared" si="682"/>
        <v>-9000</v>
      </c>
      <c r="H23144" s="1204" t="s">
        <v>15858</v>
      </c>
    </row>
    <row r="23145" spans="1:8" ht="15" x14ac:dyDescent="0.2">
      <c r="A23145" s="1201">
        <v>45705</v>
      </c>
      <c r="B23145" s="1202" t="s">
        <v>25</v>
      </c>
      <c r="C23145" s="1202" t="s">
        <v>391</v>
      </c>
      <c r="D23145" s="1203" t="s">
        <v>16012</v>
      </c>
      <c r="E23145" s="125">
        <v>12860</v>
      </c>
      <c r="F23145" s="125"/>
      <c r="G23145" s="125">
        <f t="shared" si="682"/>
        <v>-12860</v>
      </c>
      <c r="H23145" s="1204" t="s">
        <v>15858</v>
      </c>
    </row>
    <row r="23146" spans="1:8" ht="15" x14ac:dyDescent="0.2">
      <c r="A23146" s="1201">
        <v>45705</v>
      </c>
      <c r="B23146" s="1202" t="s">
        <v>3945</v>
      </c>
      <c r="C23146" s="1202" t="s">
        <v>10972</v>
      </c>
      <c r="D23146" s="1203" t="s">
        <v>16013</v>
      </c>
      <c r="E23146" s="125">
        <v>10000</v>
      </c>
      <c r="F23146" s="125"/>
      <c r="G23146" s="125">
        <f t="shared" si="682"/>
        <v>-10000</v>
      </c>
      <c r="H23146" s="1204" t="s">
        <v>15858</v>
      </c>
    </row>
    <row r="23147" spans="1:8" ht="15" x14ac:dyDescent="0.2">
      <c r="A23147" s="1201">
        <v>45705</v>
      </c>
      <c r="B23147" s="1202" t="s">
        <v>14232</v>
      </c>
      <c r="C23147" s="1202" t="s">
        <v>5740</v>
      </c>
      <c r="D23147" s="1203" t="s">
        <v>16014</v>
      </c>
      <c r="E23147" s="125">
        <v>3000</v>
      </c>
      <c r="F23147" s="125"/>
      <c r="G23147" s="125">
        <f t="shared" si="682"/>
        <v>-3000</v>
      </c>
      <c r="H23147" s="1204" t="s">
        <v>15858</v>
      </c>
    </row>
    <row r="23148" spans="1:8" ht="24" x14ac:dyDescent="0.2">
      <c r="A23148" s="1201">
        <v>45705</v>
      </c>
      <c r="B23148" s="1202" t="s">
        <v>14334</v>
      </c>
      <c r="C23148" s="1202" t="s">
        <v>10972</v>
      </c>
      <c r="D23148" s="1203" t="s">
        <v>16015</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16016</v>
      </c>
      <c r="E23153" s="125">
        <v>560</v>
      </c>
      <c r="F23153" s="125"/>
      <c r="G23153" s="125">
        <f t="shared" si="682"/>
        <v>-560</v>
      </c>
      <c r="H23153" s="1204" t="s">
        <v>15858</v>
      </c>
    </row>
    <row r="23154" spans="1:8" ht="15" x14ac:dyDescent="0.2">
      <c r="A23154" s="1201">
        <v>45705</v>
      </c>
      <c r="B23154" s="1202" t="s">
        <v>103</v>
      </c>
      <c r="C23154" s="1202" t="s">
        <v>391</v>
      </c>
      <c r="D23154" s="1203" t="s">
        <v>16017</v>
      </c>
      <c r="E23154" s="125">
        <v>4500</v>
      </c>
      <c r="F23154" s="125"/>
      <c r="G23154" s="125">
        <f t="shared" si="682"/>
        <v>-4500</v>
      </c>
      <c r="H23154" s="1204" t="s">
        <v>15858</v>
      </c>
    </row>
    <row r="23155" spans="1:8" ht="15" x14ac:dyDescent="0.2">
      <c r="A23155" s="1201">
        <v>45705</v>
      </c>
      <c r="B23155" s="1202" t="s">
        <v>13213</v>
      </c>
      <c r="C23155" s="1202" t="s">
        <v>10972</v>
      </c>
      <c r="D23155" s="1203" t="s">
        <v>16018</v>
      </c>
      <c r="E23155" s="125">
        <v>14300</v>
      </c>
      <c r="F23155" s="125"/>
      <c r="G23155" s="125">
        <f t="shared" si="682"/>
        <v>-14300</v>
      </c>
      <c r="H23155" s="1204" t="s">
        <v>15858</v>
      </c>
    </row>
    <row r="23156" spans="1:8" ht="15" x14ac:dyDescent="0.2">
      <c r="A23156" s="1201">
        <v>45706</v>
      </c>
      <c r="B23156" s="1202" t="s">
        <v>15261</v>
      </c>
      <c r="C23156" s="1202" t="s">
        <v>10972</v>
      </c>
      <c r="D23156" s="1203" t="s">
        <v>16019</v>
      </c>
      <c r="E23156" s="125">
        <v>25200</v>
      </c>
      <c r="F23156" s="125"/>
      <c r="G23156" s="125">
        <f t="shared" si="682"/>
        <v>-25200</v>
      </c>
      <c r="H23156" s="1204" t="s">
        <v>15858</v>
      </c>
    </row>
    <row r="23157" spans="1:8" ht="24" x14ac:dyDescent="0.2">
      <c r="A23157" s="1201">
        <v>45706</v>
      </c>
      <c r="B23157" s="1202" t="s">
        <v>14351</v>
      </c>
      <c r="C23157" s="1202" t="s">
        <v>10972</v>
      </c>
      <c r="D23157" s="1203" t="s">
        <v>16020</v>
      </c>
      <c r="E23157" s="125">
        <v>27850</v>
      </c>
      <c r="F23157" s="125"/>
      <c r="G23157" s="125">
        <f t="shared" si="682"/>
        <v>-27850</v>
      </c>
      <c r="H23157" s="1204" t="s">
        <v>15858</v>
      </c>
    </row>
    <row r="23158" spans="1:8" ht="15" x14ac:dyDescent="0.2">
      <c r="A23158" s="1201">
        <v>45706</v>
      </c>
      <c r="B23158" s="1202" t="s">
        <v>14596</v>
      </c>
      <c r="C23158" s="1202" t="s">
        <v>793</v>
      </c>
      <c r="D23158" s="1203" t="s">
        <v>16021</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16022</v>
      </c>
      <c r="E23160" s="125">
        <v>4600</v>
      </c>
      <c r="F23160" s="125"/>
      <c r="G23160" s="125">
        <f t="shared" si="682"/>
        <v>-4600</v>
      </c>
      <c r="H23160" s="1204" t="s">
        <v>15858</v>
      </c>
    </row>
    <row r="23161" spans="1:8" ht="15" x14ac:dyDescent="0.2">
      <c r="A23161" s="1201">
        <v>45706</v>
      </c>
      <c r="B23161" s="1202"/>
      <c r="C23161" s="1202" t="s">
        <v>285</v>
      </c>
      <c r="D23161" s="1203" t="s">
        <v>16023</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16024</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16025</v>
      </c>
      <c r="E23165" s="1083">
        <v>41600</v>
      </c>
      <c r="F23165" s="1083"/>
      <c r="G23165" s="125">
        <f t="shared" si="682"/>
        <v>-41600</v>
      </c>
      <c r="H23165" s="704" t="s">
        <v>15858</v>
      </c>
    </row>
    <row r="23166" spans="1:8" ht="15" x14ac:dyDescent="0.2">
      <c r="A23166" s="1081">
        <v>45706</v>
      </c>
      <c r="B23166" s="1082" t="s">
        <v>14351</v>
      </c>
      <c r="C23166" s="565" t="s">
        <v>13169</v>
      </c>
      <c r="D23166" s="873" t="s">
        <v>16038</v>
      </c>
      <c r="E23166" s="566">
        <v>25000</v>
      </c>
      <c r="F23166" s="1083"/>
      <c r="G23166" s="125">
        <f t="shared" si="682"/>
        <v>-25000</v>
      </c>
      <c r="H23166" s="704" t="s">
        <v>15858</v>
      </c>
    </row>
    <row r="23167" spans="1:8" ht="15" x14ac:dyDescent="0.2">
      <c r="A23167" s="1081">
        <v>45706</v>
      </c>
      <c r="B23167" s="1082" t="s">
        <v>6503</v>
      </c>
      <c r="C23167" s="565" t="s">
        <v>13169</v>
      </c>
      <c r="D23167" s="873" t="s">
        <v>16038</v>
      </c>
      <c r="E23167" s="566">
        <v>25000</v>
      </c>
      <c r="F23167" s="1083"/>
      <c r="G23167" s="125">
        <f t="shared" si="682"/>
        <v>-25000</v>
      </c>
      <c r="H23167" s="704" t="s">
        <v>15858</v>
      </c>
    </row>
    <row r="23168" spans="1:8" ht="15" x14ac:dyDescent="0.2">
      <c r="A23168" s="1081">
        <v>45706</v>
      </c>
      <c r="B23168" s="1082" t="s">
        <v>14718</v>
      </c>
      <c r="C23168" s="565" t="s">
        <v>13169</v>
      </c>
      <c r="D23168" s="873" t="s">
        <v>16038</v>
      </c>
      <c r="E23168" s="566">
        <v>25000</v>
      </c>
      <c r="F23168" s="1083"/>
      <c r="G23168" s="125">
        <f t="shared" si="682"/>
        <v>-25000</v>
      </c>
      <c r="H23168" s="704" t="s">
        <v>15858</v>
      </c>
    </row>
    <row r="23169" spans="1:8" ht="15" x14ac:dyDescent="0.2">
      <c r="A23169" s="1081">
        <v>45706</v>
      </c>
      <c r="B23169" s="1082" t="s">
        <v>10764</v>
      </c>
      <c r="C23169" s="565" t="s">
        <v>13169</v>
      </c>
      <c r="D23169" s="873" t="s">
        <v>16038</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16026</v>
      </c>
      <c r="E23170" s="1083">
        <v>500000</v>
      </c>
      <c r="F23170" s="1083"/>
      <c r="G23170" s="125">
        <f t="shared" si="683"/>
        <v>-500000</v>
      </c>
      <c r="H23170" s="704" t="s">
        <v>15858</v>
      </c>
    </row>
    <row r="23171" spans="1:8" ht="15" x14ac:dyDescent="0.2">
      <c r="A23171" s="1081">
        <v>45706</v>
      </c>
      <c r="B23171" s="1082" t="s">
        <v>13165</v>
      </c>
      <c r="C23171" s="1082" t="s">
        <v>16027</v>
      </c>
      <c r="D23171" s="1123" t="s">
        <v>16028</v>
      </c>
      <c r="E23171" s="1083">
        <v>150000</v>
      </c>
      <c r="F23171" s="1083"/>
      <c r="G23171" s="125">
        <f t="shared" si="683"/>
        <v>-150000</v>
      </c>
      <c r="H23171" s="704" t="s">
        <v>15858</v>
      </c>
    </row>
    <row r="23172" spans="1:8" ht="24" x14ac:dyDescent="0.2">
      <c r="A23172" s="1081">
        <v>45706</v>
      </c>
      <c r="B23172" s="1082" t="s">
        <v>15430</v>
      </c>
      <c r="C23172" s="1082" t="s">
        <v>3144</v>
      </c>
      <c r="D23172" s="1123" t="s">
        <v>16029</v>
      </c>
      <c r="E23172" s="1083">
        <v>67100</v>
      </c>
      <c r="F23172" s="1083"/>
      <c r="G23172" s="125">
        <f t="shared" si="683"/>
        <v>-67100</v>
      </c>
      <c r="H23172" s="704" t="s">
        <v>15858</v>
      </c>
    </row>
    <row r="23173" spans="1:8" ht="15" x14ac:dyDescent="0.2">
      <c r="A23173" s="1081">
        <v>45706</v>
      </c>
      <c r="B23173" s="1082" t="s">
        <v>15430</v>
      </c>
      <c r="C23173" s="1082" t="s">
        <v>3144</v>
      </c>
      <c r="D23173" s="1123" t="s">
        <v>16030</v>
      </c>
      <c r="E23173" s="1083">
        <v>56100</v>
      </c>
      <c r="F23173" s="1083"/>
      <c r="G23173" s="125">
        <f t="shared" si="683"/>
        <v>-56100</v>
      </c>
      <c r="H23173" s="704" t="s">
        <v>15858</v>
      </c>
    </row>
    <row r="23174" spans="1:8" ht="15" x14ac:dyDescent="0.2">
      <c r="A23174" s="1081">
        <v>45706</v>
      </c>
      <c r="B23174" s="1082" t="s">
        <v>13165</v>
      </c>
      <c r="C23174" s="1082" t="s">
        <v>3144</v>
      </c>
      <c r="D23174" s="1123" t="s">
        <v>16031</v>
      </c>
      <c r="E23174" s="1083">
        <v>40000</v>
      </c>
      <c r="F23174" s="1083"/>
      <c r="G23174" s="125">
        <f t="shared" si="683"/>
        <v>-40000</v>
      </c>
      <c r="H23174" s="704" t="s">
        <v>15858</v>
      </c>
    </row>
    <row r="23175" spans="1:8" ht="15" x14ac:dyDescent="0.2">
      <c r="A23175" s="1081">
        <v>45706</v>
      </c>
      <c r="B23175" s="1082" t="s">
        <v>14334</v>
      </c>
      <c r="C23175" s="1082" t="s">
        <v>3144</v>
      </c>
      <c r="D23175" s="1123" t="s">
        <v>16032</v>
      </c>
      <c r="E23175" s="1083">
        <v>100000</v>
      </c>
      <c r="F23175" s="1083"/>
      <c r="G23175" s="125">
        <f t="shared" si="683"/>
        <v>-100000</v>
      </c>
      <c r="H23175" s="704" t="s">
        <v>15858</v>
      </c>
    </row>
    <row r="23176" spans="1:8" ht="24" x14ac:dyDescent="0.2">
      <c r="A23176" s="1081">
        <v>45706</v>
      </c>
      <c r="B23176" s="1082" t="s">
        <v>14351</v>
      </c>
      <c r="C23176" s="1082" t="s">
        <v>15924</v>
      </c>
      <c r="D23176" s="1123" t="s">
        <v>16033</v>
      </c>
      <c r="E23176" s="1083">
        <v>101465</v>
      </c>
      <c r="F23176" s="1083"/>
      <c r="G23176" s="125">
        <f t="shared" si="683"/>
        <v>-101465</v>
      </c>
      <c r="H23176" s="704" t="s">
        <v>15858</v>
      </c>
    </row>
    <row r="23177" spans="1:8" ht="24" x14ac:dyDescent="0.2">
      <c r="A23177" s="1081">
        <v>45706</v>
      </c>
      <c r="B23177" s="1082" t="s">
        <v>14232</v>
      </c>
      <c r="C23177" s="1082" t="s">
        <v>16034</v>
      </c>
      <c r="D23177" s="1123" t="s">
        <v>16035</v>
      </c>
      <c r="E23177" s="1083">
        <v>250000</v>
      </c>
      <c r="F23177" s="1083"/>
      <c r="G23177" s="125">
        <f t="shared" si="683"/>
        <v>-250000</v>
      </c>
      <c r="H23177" s="704" t="s">
        <v>15858</v>
      </c>
    </row>
    <row r="23178" spans="1:8" ht="15" x14ac:dyDescent="0.2">
      <c r="A23178" s="1081">
        <v>45706</v>
      </c>
      <c r="B23178" s="1082" t="s">
        <v>14334</v>
      </c>
      <c r="C23178" s="1082" t="s">
        <v>3144</v>
      </c>
      <c r="D23178" s="1123" t="s">
        <v>16036</v>
      </c>
      <c r="E23178" s="1083">
        <v>43228</v>
      </c>
      <c r="F23178" s="1083"/>
      <c r="G23178" s="125">
        <f t="shared" si="683"/>
        <v>-43228</v>
      </c>
      <c r="H23178" s="704" t="s">
        <v>15858</v>
      </c>
    </row>
    <row r="23179" spans="1:8" ht="15" x14ac:dyDescent="0.2">
      <c r="A23179" s="1081">
        <v>45706</v>
      </c>
      <c r="B23179" s="1082" t="s">
        <v>13297</v>
      </c>
      <c r="C23179" s="1082" t="s">
        <v>3144</v>
      </c>
      <c r="D23179" s="1123" t="s">
        <v>16037</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16039</v>
      </c>
      <c r="E23181" s="125">
        <v>15000</v>
      </c>
      <c r="F23181" s="125"/>
      <c r="G23181" s="125">
        <f t="shared" si="683"/>
        <v>-15000</v>
      </c>
      <c r="H23181" s="1204" t="s">
        <v>15858</v>
      </c>
    </row>
    <row r="23182" spans="1:8" ht="15" x14ac:dyDescent="0.2">
      <c r="A23182" s="1201">
        <v>45707</v>
      </c>
      <c r="B23182" s="1202" t="s">
        <v>14596</v>
      </c>
      <c r="C23182" s="565" t="s">
        <v>2189</v>
      </c>
      <c r="D23182" s="873" t="s">
        <v>16040</v>
      </c>
      <c r="E23182" s="566">
        <v>7500</v>
      </c>
      <c r="F23182" s="125"/>
      <c r="G23182" s="125">
        <f t="shared" si="683"/>
        <v>-7500</v>
      </c>
      <c r="H23182" s="1204" t="s">
        <v>15858</v>
      </c>
    </row>
    <row r="23183" spans="1:8" ht="15" x14ac:dyDescent="0.2">
      <c r="A23183" s="1201">
        <v>45707</v>
      </c>
      <c r="B23183" s="1202" t="s">
        <v>14232</v>
      </c>
      <c r="C23183" s="565" t="s">
        <v>2189</v>
      </c>
      <c r="D23183" s="873" t="s">
        <v>16040</v>
      </c>
      <c r="E23183" s="566">
        <v>7500</v>
      </c>
      <c r="F23183" s="125"/>
      <c r="G23183" s="125">
        <f t="shared" si="683"/>
        <v>-7500</v>
      </c>
      <c r="H23183" s="1204" t="s">
        <v>15858</v>
      </c>
    </row>
    <row r="23184" spans="1:8" ht="15" x14ac:dyDescent="0.2">
      <c r="A23184" s="1201">
        <v>45707</v>
      </c>
      <c r="B23184" s="1202" t="s">
        <v>14351</v>
      </c>
      <c r="C23184" s="565" t="s">
        <v>2189</v>
      </c>
      <c r="D23184" s="873" t="s">
        <v>16040</v>
      </c>
      <c r="E23184" s="566">
        <v>7500</v>
      </c>
      <c r="F23184" s="125"/>
      <c r="G23184" s="125">
        <f t="shared" si="683"/>
        <v>-7500</v>
      </c>
      <c r="H23184" s="1204" t="s">
        <v>15858</v>
      </c>
    </row>
    <row r="23185" spans="1:8" ht="15" x14ac:dyDescent="0.2">
      <c r="A23185" s="1201">
        <v>45707</v>
      </c>
      <c r="B23185" s="1202" t="s">
        <v>14568</v>
      </c>
      <c r="C23185" s="565" t="s">
        <v>2189</v>
      </c>
      <c r="D23185" s="873" t="s">
        <v>16040</v>
      </c>
      <c r="E23185" s="566">
        <v>7500</v>
      </c>
      <c r="F23185" s="125"/>
      <c r="G23185" s="125">
        <f t="shared" si="683"/>
        <v>-7500</v>
      </c>
      <c r="H23185" s="1204" t="s">
        <v>15858</v>
      </c>
    </row>
    <row r="23186" spans="1:8" ht="15" x14ac:dyDescent="0.2">
      <c r="A23186" s="1201">
        <v>45707</v>
      </c>
      <c r="B23186" s="1202" t="s">
        <v>11068</v>
      </c>
      <c r="C23186" s="565" t="s">
        <v>3144</v>
      </c>
      <c r="D23186" s="873" t="s">
        <v>16043</v>
      </c>
      <c r="E23186" s="566">
        <v>9500</v>
      </c>
      <c r="F23186" s="125"/>
      <c r="G23186" s="125">
        <f t="shared" si="683"/>
        <v>-9500</v>
      </c>
      <c r="H23186" s="1204" t="s">
        <v>15858</v>
      </c>
    </row>
    <row r="23187" spans="1:8" ht="15" x14ac:dyDescent="0.2">
      <c r="A23187" s="1201">
        <v>45707</v>
      </c>
      <c r="B23187" s="1202" t="s">
        <v>14568</v>
      </c>
      <c r="C23187" s="565" t="s">
        <v>3144</v>
      </c>
      <c r="D23187" s="873" t="s">
        <v>16043</v>
      </c>
      <c r="E23187" s="566">
        <v>11500</v>
      </c>
      <c r="F23187" s="125"/>
      <c r="G23187" s="125">
        <f t="shared" si="683"/>
        <v>-11500</v>
      </c>
      <c r="H23187" s="1204" t="s">
        <v>15858</v>
      </c>
    </row>
    <row r="23188" spans="1:8" ht="15" x14ac:dyDescent="0.2">
      <c r="A23188" s="1201">
        <v>45707</v>
      </c>
      <c r="B23188" s="1202" t="s">
        <v>15338</v>
      </c>
      <c r="C23188" s="565" t="s">
        <v>3144</v>
      </c>
      <c r="D23188" s="873" t="s">
        <v>16043</v>
      </c>
      <c r="E23188" s="566">
        <v>11500</v>
      </c>
      <c r="F23188" s="125"/>
      <c r="G23188" s="125">
        <f t="shared" si="683"/>
        <v>-11500</v>
      </c>
      <c r="H23188" s="1204" t="s">
        <v>15858</v>
      </c>
    </row>
    <row r="23189" spans="1:8" ht="15" x14ac:dyDescent="0.2">
      <c r="A23189" s="1201">
        <v>45707</v>
      </c>
      <c r="B23189" s="1202" t="s">
        <v>103</v>
      </c>
      <c r="C23189" s="1202" t="s">
        <v>391</v>
      </c>
      <c r="D23189" s="1203" t="s">
        <v>16424</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16041</v>
      </c>
      <c r="D23191" s="1123" t="s">
        <v>16042</v>
      </c>
      <c r="E23191" s="1083">
        <v>300000</v>
      </c>
      <c r="F23191" s="1083"/>
      <c r="G23191" s="125">
        <f t="shared" si="685"/>
        <v>-300000</v>
      </c>
      <c r="H23191" s="704" t="s">
        <v>15858</v>
      </c>
    </row>
    <row r="23192" spans="1:8" ht="15" x14ac:dyDescent="0.2">
      <c r="A23192" s="1201">
        <v>45708</v>
      </c>
      <c r="B23192" s="1202" t="s">
        <v>103</v>
      </c>
      <c r="C23192" s="1202" t="s">
        <v>391</v>
      </c>
      <c r="D23192" s="1203" t="s">
        <v>16046</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16047</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16048</v>
      </c>
      <c r="E23197" s="125">
        <v>9000</v>
      </c>
      <c r="F23197" s="125"/>
      <c r="G23197" s="125">
        <f t="shared" si="685"/>
        <v>-9000</v>
      </c>
      <c r="H23197" s="1204" t="s">
        <v>15858</v>
      </c>
    </row>
    <row r="23198" spans="1:8" ht="15" x14ac:dyDescent="0.2">
      <c r="A23198" s="1201">
        <v>45708</v>
      </c>
      <c r="B23198" s="1202" t="s">
        <v>15430</v>
      </c>
      <c r="C23198" s="1202" t="s">
        <v>391</v>
      </c>
      <c r="D23198" s="1203" t="s">
        <v>16049</v>
      </c>
      <c r="E23198" s="125">
        <v>700</v>
      </c>
      <c r="F23198" s="125"/>
      <c r="G23198" s="125">
        <f t="shared" si="685"/>
        <v>-700</v>
      </c>
      <c r="H23198" s="1204" t="s">
        <v>15858</v>
      </c>
    </row>
    <row r="23199" spans="1:8" ht="15" x14ac:dyDescent="0.2">
      <c r="A23199" s="1201">
        <v>45708</v>
      </c>
      <c r="B23199" s="1202" t="s">
        <v>13213</v>
      </c>
      <c r="C23199" s="1202" t="s">
        <v>285</v>
      </c>
      <c r="D23199" s="1203" t="s">
        <v>16050</v>
      </c>
      <c r="E23199" s="125">
        <v>300</v>
      </c>
      <c r="F23199" s="125"/>
      <c r="G23199" s="125">
        <f t="shared" si="685"/>
        <v>-300</v>
      </c>
      <c r="H23199" s="1204" t="s">
        <v>15858</v>
      </c>
    </row>
    <row r="23200" spans="1:8" ht="24" x14ac:dyDescent="0.2">
      <c r="A23200" s="1201">
        <v>45708</v>
      </c>
      <c r="B23200" s="1202" t="s">
        <v>13213</v>
      </c>
      <c r="C23200" s="1202" t="s">
        <v>10972</v>
      </c>
      <c r="D23200" s="1203" t="s">
        <v>16051</v>
      </c>
      <c r="E23200" s="125">
        <v>5680</v>
      </c>
      <c r="F23200" s="125"/>
      <c r="G23200" s="125">
        <f t="shared" si="685"/>
        <v>-5680</v>
      </c>
      <c r="H23200" s="1204" t="s">
        <v>15858</v>
      </c>
    </row>
    <row r="23201" spans="1:8" ht="15" x14ac:dyDescent="0.2">
      <c r="A23201" s="1201">
        <v>45708</v>
      </c>
      <c r="B23201" s="1202" t="s">
        <v>13213</v>
      </c>
      <c r="C23201" s="1202" t="s">
        <v>793</v>
      </c>
      <c r="D23201" s="1203" t="s">
        <v>16052</v>
      </c>
      <c r="E23201" s="125">
        <v>1300</v>
      </c>
      <c r="F23201" s="125"/>
      <c r="G23201" s="125">
        <f t="shared" si="685"/>
        <v>-1300</v>
      </c>
      <c r="H23201" s="1204" t="s">
        <v>15858</v>
      </c>
    </row>
    <row r="23202" spans="1:8" ht="15" x14ac:dyDescent="0.2">
      <c r="A23202" s="1201">
        <v>45708</v>
      </c>
      <c r="B23202" s="1202" t="s">
        <v>14351</v>
      </c>
      <c r="C23202" s="1202" t="s">
        <v>10972</v>
      </c>
      <c r="D23202" s="1203" t="s">
        <v>16053</v>
      </c>
      <c r="E23202" s="125">
        <v>2400</v>
      </c>
      <c r="F23202" s="125"/>
      <c r="G23202" s="125">
        <f t="shared" si="685"/>
        <v>-2400</v>
      </c>
      <c r="H23202" s="1204" t="s">
        <v>15858</v>
      </c>
    </row>
    <row r="23203" spans="1:8" ht="24" x14ac:dyDescent="0.2">
      <c r="A23203" s="1201">
        <v>45708</v>
      </c>
      <c r="B23203" s="1202" t="s">
        <v>13240</v>
      </c>
      <c r="C23203" s="1202" t="s">
        <v>5740</v>
      </c>
      <c r="D23203" s="1203" t="s">
        <v>16054</v>
      </c>
      <c r="E23203" s="125">
        <v>4000</v>
      </c>
      <c r="F23203" s="125"/>
      <c r="G23203" s="125">
        <f t="shared" si="685"/>
        <v>-4000</v>
      </c>
      <c r="H23203" s="1204" t="s">
        <v>15858</v>
      </c>
    </row>
    <row r="23204" spans="1:8" ht="15" x14ac:dyDescent="0.2">
      <c r="A23204" s="1081">
        <v>45708</v>
      </c>
      <c r="B23204" s="1082" t="s">
        <v>15100</v>
      </c>
      <c r="C23204" s="550" t="s">
        <v>3427</v>
      </c>
      <c r="D23204" s="739" t="s">
        <v>16055</v>
      </c>
      <c r="E23204" s="551">
        <v>250000</v>
      </c>
      <c r="F23204" s="1083"/>
      <c r="G23204" s="125">
        <f t="shared" si="685"/>
        <v>-250000</v>
      </c>
      <c r="H23204" s="704" t="s">
        <v>15858</v>
      </c>
    </row>
    <row r="23205" spans="1:8" ht="15" x14ac:dyDescent="0.2">
      <c r="A23205" s="1081">
        <v>45708</v>
      </c>
      <c r="B23205" s="1082" t="s">
        <v>15430</v>
      </c>
      <c r="C23205" s="550" t="s">
        <v>3427</v>
      </c>
      <c r="D23205" s="739" t="s">
        <v>16055</v>
      </c>
      <c r="E23205" s="551">
        <v>250000</v>
      </c>
      <c r="F23205" s="1083"/>
      <c r="G23205" s="125">
        <f t="shared" si="685"/>
        <v>-250000</v>
      </c>
      <c r="H23205" s="704" t="s">
        <v>15858</v>
      </c>
    </row>
    <row r="23206" spans="1:8" ht="15" x14ac:dyDescent="0.2">
      <c r="A23206" s="1201">
        <v>45709</v>
      </c>
      <c r="B23206" s="1202" t="s">
        <v>11068</v>
      </c>
      <c r="C23206" s="1202" t="s">
        <v>391</v>
      </c>
      <c r="D23206" s="1203" t="s">
        <v>16056</v>
      </c>
      <c r="E23206" s="125">
        <v>1500</v>
      </c>
      <c r="F23206" s="125"/>
      <c r="G23206" s="125">
        <f t="shared" si="685"/>
        <v>-1500</v>
      </c>
      <c r="H23206" s="1204" t="s">
        <v>15858</v>
      </c>
    </row>
    <row r="23207" spans="1:8" ht="15" x14ac:dyDescent="0.2">
      <c r="A23207" s="1201">
        <v>45709</v>
      </c>
      <c r="B23207" s="1202" t="s">
        <v>14232</v>
      </c>
      <c r="C23207" s="1202" t="s">
        <v>10972</v>
      </c>
      <c r="D23207" s="1203" t="s">
        <v>16057</v>
      </c>
      <c r="E23207" s="125">
        <v>4600</v>
      </c>
      <c r="F23207" s="125"/>
      <c r="G23207" s="125">
        <f t="shared" si="685"/>
        <v>-4600</v>
      </c>
      <c r="H23207" s="1204" t="s">
        <v>15858</v>
      </c>
    </row>
    <row r="23208" spans="1:8" ht="15" x14ac:dyDescent="0.2">
      <c r="A23208" s="1201">
        <v>45709</v>
      </c>
      <c r="B23208" s="1202" t="s">
        <v>14232</v>
      </c>
      <c r="C23208" s="1202" t="s">
        <v>10972</v>
      </c>
      <c r="D23208" s="1203" t="s">
        <v>16058</v>
      </c>
      <c r="E23208" s="125">
        <v>1980</v>
      </c>
      <c r="F23208" s="125"/>
      <c r="G23208" s="125">
        <f t="shared" si="685"/>
        <v>-1980</v>
      </c>
      <c r="H23208" s="1204" t="s">
        <v>15858</v>
      </c>
    </row>
    <row r="23209" spans="1:8" ht="15" x14ac:dyDescent="0.2">
      <c r="A23209" s="1201">
        <v>45709</v>
      </c>
      <c r="B23209" s="1202" t="s">
        <v>14351</v>
      </c>
      <c r="C23209" s="1202" t="s">
        <v>10972</v>
      </c>
      <c r="D23209" s="1203" t="s">
        <v>16057</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16059</v>
      </c>
      <c r="D23212" s="739" t="s">
        <v>16070</v>
      </c>
      <c r="E23212" s="551">
        <v>50000</v>
      </c>
      <c r="F23212" s="1083"/>
      <c r="G23212" s="125">
        <f t="shared" si="685"/>
        <v>-50000</v>
      </c>
      <c r="H23212" s="704" t="s">
        <v>15858</v>
      </c>
    </row>
    <row r="23213" spans="1:8" ht="16.5" customHeight="1" x14ac:dyDescent="0.2">
      <c r="A23213" s="1081">
        <v>45709</v>
      </c>
      <c r="B23213" s="1082" t="s">
        <v>13904</v>
      </c>
      <c r="C23213" s="550" t="s">
        <v>16059</v>
      </c>
      <c r="D23213" s="739" t="s">
        <v>16070</v>
      </c>
      <c r="E23213" s="551">
        <v>50000</v>
      </c>
      <c r="F23213" s="1083"/>
      <c r="G23213" s="125">
        <f t="shared" si="685"/>
        <v>-50000</v>
      </c>
      <c r="H23213" s="704" t="s">
        <v>15858</v>
      </c>
    </row>
    <row r="23214" spans="1:8" ht="16.5" customHeight="1" x14ac:dyDescent="0.2">
      <c r="A23214" s="1081">
        <v>45709</v>
      </c>
      <c r="B23214" s="1082" t="s">
        <v>13297</v>
      </c>
      <c r="C23214" s="550" t="s">
        <v>16059</v>
      </c>
      <c r="D23214" s="739" t="s">
        <v>16070</v>
      </c>
      <c r="E23214" s="551">
        <v>50000</v>
      </c>
      <c r="F23214" s="1083"/>
      <c r="G23214" s="125">
        <f t="shared" si="685"/>
        <v>-50000</v>
      </c>
      <c r="H23214" s="704" t="s">
        <v>15858</v>
      </c>
    </row>
    <row r="23215" spans="1:8" ht="24" x14ac:dyDescent="0.2">
      <c r="A23215" s="1081">
        <v>45709</v>
      </c>
      <c r="B23215" s="1082" t="s">
        <v>13165</v>
      </c>
      <c r="C23215" s="1082" t="s">
        <v>16060</v>
      </c>
      <c r="D23215" s="1123" t="s">
        <v>16061</v>
      </c>
      <c r="E23215" s="1083">
        <v>128000</v>
      </c>
      <c r="F23215" s="1083"/>
      <c r="G23215" s="125">
        <f t="shared" si="685"/>
        <v>-128000</v>
      </c>
      <c r="H23215" s="704" t="s">
        <v>15858</v>
      </c>
    </row>
    <row r="23216" spans="1:8" ht="24" x14ac:dyDescent="0.2">
      <c r="A23216" s="1081">
        <v>45709</v>
      </c>
      <c r="B23216" s="1082" t="s">
        <v>14351</v>
      </c>
      <c r="C23216" s="1082" t="s">
        <v>3144</v>
      </c>
      <c r="D23216" s="1123" t="s">
        <v>16063</v>
      </c>
      <c r="E23216" s="1083">
        <v>40220</v>
      </c>
      <c r="F23216" s="1083"/>
      <c r="G23216" s="125">
        <f t="shared" si="685"/>
        <v>-40220</v>
      </c>
      <c r="H23216" s="704" t="s">
        <v>15858</v>
      </c>
    </row>
    <row r="23217" spans="1:8" ht="15" x14ac:dyDescent="0.2">
      <c r="A23217" s="1081">
        <v>45709</v>
      </c>
      <c r="B23217" s="1082" t="s">
        <v>16062</v>
      </c>
      <c r="C23217" s="1082" t="s">
        <v>16064</v>
      </c>
      <c r="D23217" s="1123" t="s">
        <v>16065</v>
      </c>
      <c r="E23217" s="1083">
        <v>200000</v>
      </c>
      <c r="F23217" s="1083"/>
      <c r="G23217" s="125">
        <f t="shared" si="685"/>
        <v>-200000</v>
      </c>
      <c r="H23217" s="704" t="s">
        <v>15858</v>
      </c>
    </row>
    <row r="23218" spans="1:8" ht="15" x14ac:dyDescent="0.2">
      <c r="A23218" s="1081">
        <v>45709</v>
      </c>
      <c r="B23218" s="1082" t="s">
        <v>12671</v>
      </c>
      <c r="C23218" s="1082" t="s">
        <v>14237</v>
      </c>
      <c r="D23218" s="1123" t="s">
        <v>16066</v>
      </c>
      <c r="E23218" s="1083">
        <v>42000</v>
      </c>
      <c r="F23218" s="1083"/>
      <c r="G23218" s="125">
        <f t="shared" si="685"/>
        <v>-42000</v>
      </c>
      <c r="H23218" s="704" t="s">
        <v>15858</v>
      </c>
    </row>
    <row r="23219" spans="1:8" ht="24" x14ac:dyDescent="0.2">
      <c r="A23219" s="1081">
        <v>45709</v>
      </c>
      <c r="B23219" s="1082" t="s">
        <v>14539</v>
      </c>
      <c r="C23219" s="1082" t="s">
        <v>16067</v>
      </c>
      <c r="D23219" s="1123" t="s">
        <v>16068</v>
      </c>
      <c r="E23219" s="1083">
        <v>50000</v>
      </c>
      <c r="F23219" s="1083"/>
      <c r="G23219" s="125">
        <f t="shared" si="685"/>
        <v>-50000</v>
      </c>
      <c r="H23219" s="704" t="s">
        <v>15858</v>
      </c>
    </row>
    <row r="23220" spans="1:8" ht="24" x14ac:dyDescent="0.2">
      <c r="A23220" s="1081">
        <v>45709</v>
      </c>
      <c r="B23220" s="1082" t="s">
        <v>3945</v>
      </c>
      <c r="C23220" s="1082" t="s">
        <v>16069</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16074</v>
      </c>
      <c r="E23221" s="551">
        <v>103500</v>
      </c>
      <c r="F23221" s="1083"/>
      <c r="G23221" s="125">
        <f t="shared" si="685"/>
        <v>-103500</v>
      </c>
      <c r="H23221" s="704" t="s">
        <v>15858</v>
      </c>
    </row>
    <row r="23222" spans="1:8" ht="24" x14ac:dyDescent="0.2">
      <c r="A23222" s="1081">
        <v>45710</v>
      </c>
      <c r="B23222" s="1082" t="s">
        <v>15430</v>
      </c>
      <c r="C23222" s="550" t="s">
        <v>8223</v>
      </c>
      <c r="D23222" s="739" t="s">
        <v>16074</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16071</v>
      </c>
      <c r="E23223" s="1083">
        <v>118000</v>
      </c>
      <c r="F23223" s="1083"/>
      <c r="G23223" s="125">
        <f t="shared" si="685"/>
        <v>-118000</v>
      </c>
      <c r="H23223" s="704" t="s">
        <v>15858</v>
      </c>
    </row>
    <row r="23224" spans="1:8" ht="15" x14ac:dyDescent="0.2">
      <c r="A23224" s="1081">
        <v>45710</v>
      </c>
      <c r="B23224" s="1082" t="s">
        <v>16062</v>
      </c>
      <c r="C23224" s="550" t="s">
        <v>11529</v>
      </c>
      <c r="D23224" s="739" t="s">
        <v>16072</v>
      </c>
      <c r="E23224" s="551">
        <v>25000</v>
      </c>
      <c r="F23224" s="1083"/>
      <c r="G23224" s="125">
        <f t="shared" si="685"/>
        <v>-25000</v>
      </c>
      <c r="H23224" s="704" t="s">
        <v>15858</v>
      </c>
    </row>
    <row r="23225" spans="1:8" ht="15" x14ac:dyDescent="0.2">
      <c r="A23225" s="1081">
        <v>45710</v>
      </c>
      <c r="B23225" s="1082" t="s">
        <v>15338</v>
      </c>
      <c r="C23225" s="550" t="s">
        <v>11529</v>
      </c>
      <c r="D23225" s="739" t="s">
        <v>16073</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16086</v>
      </c>
      <c r="E23227" s="125">
        <v>15117</v>
      </c>
      <c r="F23227" s="125"/>
      <c r="G23227" s="125">
        <f t="shared" si="686"/>
        <v>-15117</v>
      </c>
      <c r="H23227" s="704" t="s">
        <v>15858</v>
      </c>
    </row>
    <row r="23228" spans="1:8" ht="15" x14ac:dyDescent="0.2">
      <c r="A23228" s="1201">
        <v>45713</v>
      </c>
      <c r="B23228" s="1202" t="s">
        <v>25</v>
      </c>
      <c r="C23228" s="1202" t="s">
        <v>8141</v>
      </c>
      <c r="D23228" s="1203" t="s">
        <v>16086</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16087</v>
      </c>
      <c r="E23230" s="125">
        <v>2400</v>
      </c>
      <c r="F23230" s="125"/>
      <c r="G23230" s="125">
        <f t="shared" si="686"/>
        <v>-2400</v>
      </c>
      <c r="H23230" s="704" t="s">
        <v>15858</v>
      </c>
    </row>
    <row r="23231" spans="1:8" ht="15" x14ac:dyDescent="0.2">
      <c r="A23231" s="1201">
        <v>45713</v>
      </c>
      <c r="B23231" s="1202" t="s">
        <v>14596</v>
      </c>
      <c r="C23231" s="1202" t="s">
        <v>12605</v>
      </c>
      <c r="D23231" s="1203" t="s">
        <v>16088</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16089</v>
      </c>
      <c r="E23233" s="125">
        <v>15000</v>
      </c>
      <c r="F23233" s="125"/>
      <c r="G23233" s="125">
        <f t="shared" si="686"/>
        <v>-15000</v>
      </c>
      <c r="H23233" s="1204" t="s">
        <v>15858</v>
      </c>
    </row>
    <row r="23234" spans="1:8" ht="15" x14ac:dyDescent="0.2">
      <c r="A23234" s="1201">
        <v>45713</v>
      </c>
      <c r="B23234" s="1202" t="s">
        <v>14596</v>
      </c>
      <c r="C23234" s="1202" t="s">
        <v>391</v>
      </c>
      <c r="D23234" s="1203" t="s">
        <v>16090</v>
      </c>
      <c r="E23234" s="125">
        <v>1600</v>
      </c>
      <c r="F23234" s="125"/>
      <c r="G23234" s="125">
        <f t="shared" si="686"/>
        <v>-1600</v>
      </c>
      <c r="H23234" s="1204" t="s">
        <v>15858</v>
      </c>
    </row>
    <row r="23235" spans="1:8" ht="15" x14ac:dyDescent="0.2">
      <c r="A23235" s="1201">
        <v>45713</v>
      </c>
      <c r="B23235" s="1202" t="s">
        <v>14351</v>
      </c>
      <c r="C23235" s="1202" t="s">
        <v>10972</v>
      </c>
      <c r="D23235" s="1203" t="s">
        <v>16091</v>
      </c>
      <c r="E23235" s="125">
        <v>5500</v>
      </c>
      <c r="F23235" s="125"/>
      <c r="G23235" s="125">
        <f t="shared" si="686"/>
        <v>-5500</v>
      </c>
      <c r="H23235" s="1204" t="s">
        <v>15858</v>
      </c>
    </row>
    <row r="23236" spans="1:8" ht="15" x14ac:dyDescent="0.2">
      <c r="A23236" s="1201">
        <v>45713</v>
      </c>
      <c r="B23236" s="1202" t="s">
        <v>13240</v>
      </c>
      <c r="C23236" s="1202" t="s">
        <v>10972</v>
      </c>
      <c r="D23236" s="1203" t="s">
        <v>16092</v>
      </c>
      <c r="E23236" s="125">
        <v>2643</v>
      </c>
      <c r="F23236" s="125"/>
      <c r="G23236" s="125">
        <f t="shared" si="686"/>
        <v>-2643</v>
      </c>
      <c r="H23236" s="1204" t="s">
        <v>15858</v>
      </c>
    </row>
    <row r="23237" spans="1:8" ht="15" x14ac:dyDescent="0.2">
      <c r="A23237" s="1201">
        <v>45713</v>
      </c>
      <c r="B23237" s="1202" t="s">
        <v>15916</v>
      </c>
      <c r="C23237" s="1202" t="s">
        <v>391</v>
      </c>
      <c r="D23237" s="1203" t="s">
        <v>16093</v>
      </c>
      <c r="E23237" s="125">
        <v>5050</v>
      </c>
      <c r="F23237" s="125"/>
      <c r="G23237" s="125">
        <f t="shared" si="686"/>
        <v>-5050</v>
      </c>
      <c r="H23237" s="1204" t="s">
        <v>15858</v>
      </c>
    </row>
    <row r="23238" spans="1:8" ht="15" x14ac:dyDescent="0.2">
      <c r="A23238" s="1201">
        <v>45713</v>
      </c>
      <c r="B23238" s="1202" t="s">
        <v>14351</v>
      </c>
      <c r="C23238" s="1202" t="s">
        <v>5740</v>
      </c>
      <c r="D23238" s="1203" t="s">
        <v>16094</v>
      </c>
      <c r="E23238" s="125">
        <v>3000</v>
      </c>
      <c r="F23238" s="125"/>
      <c r="G23238" s="125">
        <f t="shared" si="686"/>
        <v>-3000</v>
      </c>
      <c r="H23238" s="1204" t="s">
        <v>15858</v>
      </c>
    </row>
    <row r="23239" spans="1:8" ht="15" x14ac:dyDescent="0.2">
      <c r="A23239" s="1201">
        <v>45713</v>
      </c>
      <c r="B23239" s="1202" t="s">
        <v>13240</v>
      </c>
      <c r="C23239" s="1202" t="s">
        <v>285</v>
      </c>
      <c r="D23239" s="1203" t="s">
        <v>16095</v>
      </c>
      <c r="E23239" s="125">
        <v>3000</v>
      </c>
      <c r="F23239" s="125"/>
      <c r="G23239" s="125">
        <f t="shared" si="686"/>
        <v>-3000</v>
      </c>
      <c r="H23239" s="1204" t="s">
        <v>15858</v>
      </c>
    </row>
    <row r="23240" spans="1:8" ht="15" x14ac:dyDescent="0.2">
      <c r="A23240" s="1201">
        <v>45713</v>
      </c>
      <c r="B23240" s="1202" t="s">
        <v>14351</v>
      </c>
      <c r="C23240" s="1202" t="s">
        <v>10972</v>
      </c>
      <c r="D23240" s="1203" t="s">
        <v>16096</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16097</v>
      </c>
      <c r="E23242" s="1083">
        <v>116289</v>
      </c>
      <c r="F23242" s="1083"/>
      <c r="G23242" s="125">
        <f t="shared" si="686"/>
        <v>-116289</v>
      </c>
      <c r="H23242" s="704" t="s">
        <v>15858</v>
      </c>
    </row>
    <row r="23243" spans="1:8" ht="24" x14ac:dyDescent="0.2">
      <c r="A23243" s="1081">
        <v>45713</v>
      </c>
      <c r="B23243" s="1082" t="s">
        <v>16062</v>
      </c>
      <c r="C23243" s="1082" t="s">
        <v>5228</v>
      </c>
      <c r="D23243" s="1123" t="s">
        <v>16098</v>
      </c>
      <c r="E23243" s="1083">
        <v>46500</v>
      </c>
      <c r="F23243" s="1083"/>
      <c r="G23243" s="125">
        <f t="shared" si="686"/>
        <v>-46500</v>
      </c>
      <c r="H23243" s="704" t="s">
        <v>15858</v>
      </c>
    </row>
    <row r="23244" spans="1:8" ht="15" x14ac:dyDescent="0.2">
      <c r="A23244" s="1081">
        <v>45713</v>
      </c>
      <c r="B23244" s="1082" t="s">
        <v>15338</v>
      </c>
      <c r="C23244" s="1082" t="s">
        <v>15846</v>
      </c>
      <c r="D23244" s="1123" t="s">
        <v>16099</v>
      </c>
      <c r="E23244" s="1083">
        <v>750000</v>
      </c>
      <c r="F23244" s="1083"/>
      <c r="G23244" s="125">
        <f t="shared" si="686"/>
        <v>-750000</v>
      </c>
      <c r="H23244" s="704" t="s">
        <v>15858</v>
      </c>
    </row>
    <row r="23245" spans="1:8" ht="15" x14ac:dyDescent="0.2">
      <c r="A23245" s="1201">
        <v>45714</v>
      </c>
      <c r="B23245" s="1202" t="s">
        <v>14568</v>
      </c>
      <c r="C23245" s="1202" t="s">
        <v>391</v>
      </c>
      <c r="D23245" s="1203" t="s">
        <v>16100</v>
      </c>
      <c r="E23245" s="125">
        <v>7500</v>
      </c>
      <c r="F23245" s="125"/>
      <c r="G23245" s="125">
        <f t="shared" si="686"/>
        <v>-7500</v>
      </c>
      <c r="H23245" s="1204" t="s">
        <v>15858</v>
      </c>
    </row>
    <row r="23246" spans="1:8" ht="15" x14ac:dyDescent="0.2">
      <c r="A23246" s="1201">
        <v>45714</v>
      </c>
      <c r="B23246" s="1202" t="s">
        <v>15338</v>
      </c>
      <c r="C23246" s="1202" t="s">
        <v>5386</v>
      </c>
      <c r="D23246" s="1203" t="s">
        <v>16101</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16102</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16110</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16103</v>
      </c>
      <c r="E23254" s="125">
        <v>10000</v>
      </c>
      <c r="F23254" s="125"/>
      <c r="G23254" s="125">
        <f t="shared" si="686"/>
        <v>-10000</v>
      </c>
      <c r="H23254" s="1204" t="s">
        <v>15858</v>
      </c>
    </row>
    <row r="23255" spans="1:8" ht="15" x14ac:dyDescent="0.2">
      <c r="A23255" s="1201">
        <v>45714</v>
      </c>
      <c r="B23255" s="1202" t="s">
        <v>14351</v>
      </c>
      <c r="C23255" s="1202" t="s">
        <v>391</v>
      </c>
      <c r="D23255" s="1203" t="s">
        <v>16104</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16105</v>
      </c>
      <c r="D23259" s="1123" t="s">
        <v>16106</v>
      </c>
      <c r="E23259" s="1083">
        <v>50000</v>
      </c>
      <c r="F23259" s="1083"/>
      <c r="G23259" s="125">
        <f t="shared" si="686"/>
        <v>-50000</v>
      </c>
      <c r="H23259" s="704" t="s">
        <v>15858</v>
      </c>
    </row>
    <row r="23260" spans="1:8" ht="15" x14ac:dyDescent="0.2">
      <c r="A23260" s="1081">
        <v>45714</v>
      </c>
      <c r="B23260" s="1082" t="s">
        <v>13240</v>
      </c>
      <c r="C23260" s="1082" t="s">
        <v>16107</v>
      </c>
      <c r="D23260" s="1123" t="s">
        <v>16108</v>
      </c>
      <c r="E23260" s="1083">
        <v>79000</v>
      </c>
      <c r="F23260" s="1083"/>
      <c r="G23260" s="125">
        <f t="shared" si="686"/>
        <v>-79000</v>
      </c>
      <c r="H23260" s="704" t="s">
        <v>15858</v>
      </c>
    </row>
    <row r="23261" spans="1:8" ht="15" x14ac:dyDescent="0.2">
      <c r="A23261" s="1081">
        <v>45714</v>
      </c>
      <c r="B23261" s="1082" t="s">
        <v>14351</v>
      </c>
      <c r="C23261" s="550" t="s">
        <v>437</v>
      </c>
      <c r="D23261" s="739" t="s">
        <v>16109</v>
      </c>
      <c r="E23261" s="551">
        <v>31020</v>
      </c>
      <c r="F23261" s="1083"/>
      <c r="G23261" s="125">
        <f t="shared" si="686"/>
        <v>-31020</v>
      </c>
      <c r="H23261" s="704" t="s">
        <v>15858</v>
      </c>
    </row>
    <row r="23262" spans="1:8" ht="15" x14ac:dyDescent="0.2">
      <c r="A23262" s="1081">
        <v>45714</v>
      </c>
      <c r="B23262" s="1082" t="s">
        <v>14232</v>
      </c>
      <c r="C23262" s="550" t="s">
        <v>437</v>
      </c>
      <c r="D23262" s="739" t="s">
        <v>16109</v>
      </c>
      <c r="E23262" s="551">
        <v>23980</v>
      </c>
      <c r="F23262" s="1083"/>
      <c r="G23262" s="125">
        <f t="shared" si="686"/>
        <v>-23980</v>
      </c>
      <c r="H23262" s="704" t="s">
        <v>15858</v>
      </c>
    </row>
    <row r="23263" spans="1:8" ht="15" x14ac:dyDescent="0.2">
      <c r="A23263" s="1081">
        <v>45714</v>
      </c>
      <c r="B23263" s="1082" t="s">
        <v>13240</v>
      </c>
      <c r="C23263" s="550" t="s">
        <v>437</v>
      </c>
      <c r="D23263" s="739" t="s">
        <v>16109</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16116</v>
      </c>
      <c r="E23265" s="125">
        <v>600</v>
      </c>
      <c r="F23265" s="125"/>
      <c r="G23265" s="125">
        <f t="shared" si="687"/>
        <v>-600</v>
      </c>
      <c r="H23265" s="1204" t="s">
        <v>15858</v>
      </c>
    </row>
    <row r="23266" spans="1:8" ht="15" x14ac:dyDescent="0.2">
      <c r="A23266" s="1201">
        <v>45715</v>
      </c>
      <c r="B23266" s="1202" t="s">
        <v>15430</v>
      </c>
      <c r="C23266" s="1202" t="s">
        <v>5386</v>
      </c>
      <c r="D23266" s="1203" t="s">
        <v>16117</v>
      </c>
      <c r="E23266" s="125">
        <v>37000</v>
      </c>
      <c r="F23266" s="125"/>
      <c r="G23266" s="125">
        <f t="shared" si="687"/>
        <v>-37000</v>
      </c>
      <c r="H23266" s="1204" t="s">
        <v>15858</v>
      </c>
    </row>
    <row r="23267" spans="1:8" ht="15" x14ac:dyDescent="0.2">
      <c r="A23267" s="1201">
        <v>45715</v>
      </c>
      <c r="B23267" s="1202" t="s">
        <v>12671</v>
      </c>
      <c r="C23267" s="1202" t="s">
        <v>391</v>
      </c>
      <c r="D23267" s="1203" t="s">
        <v>16118</v>
      </c>
      <c r="E23267" s="125">
        <v>2500</v>
      </c>
      <c r="F23267" s="125"/>
      <c r="G23267" s="125">
        <f t="shared" si="687"/>
        <v>-2500</v>
      </c>
      <c r="H23267" s="1204" t="s">
        <v>15858</v>
      </c>
    </row>
    <row r="23268" spans="1:8" ht="15" x14ac:dyDescent="0.2">
      <c r="A23268" s="1201">
        <v>45715</v>
      </c>
      <c r="B23268" s="1202" t="s">
        <v>16110</v>
      </c>
      <c r="C23268" s="1202" t="s">
        <v>5740</v>
      </c>
      <c r="D23268" s="1203" t="s">
        <v>10325</v>
      </c>
      <c r="E23268" s="125">
        <v>250</v>
      </c>
      <c r="F23268" s="125"/>
      <c r="G23268" s="125">
        <f t="shared" si="687"/>
        <v>-250</v>
      </c>
      <c r="H23268" s="1204" t="s">
        <v>15858</v>
      </c>
    </row>
    <row r="23269" spans="1:8" ht="15" x14ac:dyDescent="0.2">
      <c r="A23269" s="1201">
        <v>45715</v>
      </c>
      <c r="B23269" s="1202" t="s">
        <v>16110</v>
      </c>
      <c r="C23269" s="1202" t="s">
        <v>5740</v>
      </c>
      <c r="D23269" s="1203" t="s">
        <v>16119</v>
      </c>
      <c r="E23269" s="125">
        <v>600</v>
      </c>
      <c r="F23269" s="125"/>
      <c r="G23269" s="125">
        <f t="shared" si="687"/>
        <v>-600</v>
      </c>
      <c r="H23269" s="1204" t="s">
        <v>15858</v>
      </c>
    </row>
    <row r="23270" spans="1:8" ht="15" x14ac:dyDescent="0.2">
      <c r="A23270" s="1081">
        <v>45715</v>
      </c>
      <c r="B23270" s="1082" t="s">
        <v>15338</v>
      </c>
      <c r="C23270" s="1082" t="s">
        <v>15846</v>
      </c>
      <c r="D23270" s="1123" t="s">
        <v>16099</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16127</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16128</v>
      </c>
      <c r="E23273" s="125">
        <v>20000</v>
      </c>
      <c r="F23273" s="125"/>
      <c r="G23273" s="125">
        <f t="shared" si="689"/>
        <v>-20000</v>
      </c>
      <c r="H23273" s="1204" t="s">
        <v>15858</v>
      </c>
    </row>
    <row r="23274" spans="1:8" ht="15" x14ac:dyDescent="0.2">
      <c r="A23274" s="1201">
        <v>45716</v>
      </c>
      <c r="B23274" s="1202" t="s">
        <v>15338</v>
      </c>
      <c r="C23274" s="1202" t="s">
        <v>13568</v>
      </c>
      <c r="D23274" s="1203" t="s">
        <v>16129</v>
      </c>
      <c r="E23274" s="125">
        <v>18000</v>
      </c>
      <c r="F23274" s="125"/>
      <c r="G23274" s="125">
        <f t="shared" si="689"/>
        <v>-18000</v>
      </c>
      <c r="H23274" s="1204" t="s">
        <v>15858</v>
      </c>
    </row>
    <row r="23275" spans="1:8" ht="15" x14ac:dyDescent="0.2">
      <c r="A23275" s="1201">
        <v>45716</v>
      </c>
      <c r="B23275" s="1202" t="s">
        <v>6503</v>
      </c>
      <c r="C23275" s="1202" t="s">
        <v>5386</v>
      </c>
      <c r="D23275" s="1203" t="s">
        <v>16130</v>
      </c>
      <c r="E23275" s="125">
        <v>550</v>
      </c>
      <c r="F23275" s="125"/>
      <c r="G23275" s="125">
        <f t="shared" si="689"/>
        <v>-550</v>
      </c>
      <c r="H23275" s="1204" t="s">
        <v>15858</v>
      </c>
    </row>
    <row r="23276" spans="1:8" ht="15" x14ac:dyDescent="0.2">
      <c r="A23276" s="1201">
        <v>45716</v>
      </c>
      <c r="B23276" s="1202" t="s">
        <v>13098</v>
      </c>
      <c r="C23276" s="1202" t="s">
        <v>14296</v>
      </c>
      <c r="D23276" s="1203" t="s">
        <v>16131</v>
      </c>
      <c r="E23276" s="125">
        <v>13600</v>
      </c>
      <c r="F23276" s="125"/>
      <c r="G23276" s="125">
        <f t="shared" si="689"/>
        <v>-13600</v>
      </c>
      <c r="H23276" s="1204" t="s">
        <v>15858</v>
      </c>
    </row>
    <row r="23277" spans="1:8" ht="15" x14ac:dyDescent="0.2">
      <c r="A23277" s="1201">
        <v>45716</v>
      </c>
      <c r="B23277" s="1202" t="s">
        <v>14351</v>
      </c>
      <c r="C23277" s="1202" t="s">
        <v>10972</v>
      </c>
      <c r="D23277" s="1203" t="s">
        <v>16132</v>
      </c>
      <c r="E23277" s="125">
        <v>47000</v>
      </c>
      <c r="F23277" s="125"/>
      <c r="G23277" s="125">
        <f t="shared" si="689"/>
        <v>-47000</v>
      </c>
      <c r="H23277" s="1204" t="s">
        <v>15858</v>
      </c>
    </row>
    <row r="23278" spans="1:8" ht="15" x14ac:dyDescent="0.2">
      <c r="A23278" s="1201">
        <v>45716</v>
      </c>
      <c r="B23278" s="1202" t="s">
        <v>14351</v>
      </c>
      <c r="C23278" s="1202" t="s">
        <v>10972</v>
      </c>
      <c r="D23278" s="1203" t="s">
        <v>16133</v>
      </c>
      <c r="E23278" s="125">
        <v>2000</v>
      </c>
      <c r="F23278" s="125"/>
      <c r="G23278" s="125">
        <f t="shared" si="689"/>
        <v>-2000</v>
      </c>
      <c r="H23278" s="1204" t="s">
        <v>15858</v>
      </c>
    </row>
    <row r="23279" spans="1:8" ht="15" x14ac:dyDescent="0.2">
      <c r="A23279" s="1201">
        <v>45716</v>
      </c>
      <c r="B23279" s="1202" t="s">
        <v>14232</v>
      </c>
      <c r="C23279" s="1202" t="s">
        <v>10972</v>
      </c>
      <c r="D23279" s="1203" t="s">
        <v>16134</v>
      </c>
      <c r="E23279" s="125">
        <v>15870</v>
      </c>
      <c r="F23279" s="125"/>
      <c r="G23279" s="125">
        <f t="shared" si="689"/>
        <v>-15870</v>
      </c>
      <c r="H23279" s="1204" t="s">
        <v>15858</v>
      </c>
    </row>
    <row r="23280" spans="1:8" ht="15" x14ac:dyDescent="0.2">
      <c r="A23280" s="1201">
        <v>45716</v>
      </c>
      <c r="B23280" s="1202" t="s">
        <v>14351</v>
      </c>
      <c r="C23280" s="1202" t="s">
        <v>10972</v>
      </c>
      <c r="D23280" s="1203" t="s">
        <v>16135</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16136</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16136</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16044</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16044</v>
      </c>
      <c r="E23288" s="566">
        <v>45360</v>
      </c>
      <c r="F23288" s="235"/>
      <c r="G23288" s="235">
        <f t="shared" si="692"/>
        <v>-45360</v>
      </c>
      <c r="H23288" s="708" t="s">
        <v>15858</v>
      </c>
    </row>
    <row r="23289" spans="1:8" ht="15" x14ac:dyDescent="0.2">
      <c r="A23289" s="732">
        <v>45707</v>
      </c>
      <c r="B23289" s="173" t="s">
        <v>3945</v>
      </c>
      <c r="C23289" s="565" t="s">
        <v>3002</v>
      </c>
      <c r="D23289" s="873" t="s">
        <v>16044</v>
      </c>
      <c r="E23289" s="566">
        <v>44880</v>
      </c>
      <c r="F23289" s="235"/>
      <c r="G23289" s="235">
        <f t="shared" si="692"/>
        <v>-44880</v>
      </c>
      <c r="H23289" s="708" t="s">
        <v>15858</v>
      </c>
    </row>
    <row r="23290" spans="1:8" ht="15" x14ac:dyDescent="0.2">
      <c r="A23290" s="732">
        <v>45707</v>
      </c>
      <c r="B23290" s="173" t="s">
        <v>37</v>
      </c>
      <c r="C23290" s="565" t="s">
        <v>3002</v>
      </c>
      <c r="D23290" s="873" t="s">
        <v>16044</v>
      </c>
      <c r="E23290" s="566">
        <v>33872</v>
      </c>
      <c r="F23290" s="235"/>
      <c r="G23290" s="235">
        <f t="shared" si="692"/>
        <v>-33872</v>
      </c>
      <c r="H23290" s="708" t="s">
        <v>15858</v>
      </c>
    </row>
    <row r="23291" spans="1:8" ht="15" x14ac:dyDescent="0.2">
      <c r="A23291" s="732">
        <v>45707</v>
      </c>
      <c r="B23291" s="173" t="s">
        <v>11604</v>
      </c>
      <c r="C23291" s="565" t="s">
        <v>3002</v>
      </c>
      <c r="D23291" s="873" t="s">
        <v>16044</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16081</v>
      </c>
      <c r="E23292" s="235">
        <v>189500</v>
      </c>
      <c r="F23292" s="235"/>
      <c r="G23292" s="235">
        <f t="shared" si="693"/>
        <v>-189500</v>
      </c>
      <c r="H23292" s="708" t="s">
        <v>15858</v>
      </c>
    </row>
    <row r="23293" spans="1:8" ht="15" x14ac:dyDescent="0.2">
      <c r="A23293" s="732">
        <v>45713</v>
      </c>
      <c r="B23293" s="173" t="s">
        <v>15400</v>
      </c>
      <c r="C23293" s="173" t="s">
        <v>15184</v>
      </c>
      <c r="D23293" s="227" t="s">
        <v>16082</v>
      </c>
      <c r="E23293" s="235">
        <v>55100</v>
      </c>
      <c r="F23293" s="235"/>
      <c r="G23293" s="235">
        <f t="shared" si="693"/>
        <v>-55100</v>
      </c>
      <c r="H23293" s="708" t="s">
        <v>15858</v>
      </c>
    </row>
    <row r="23294" spans="1:8" ht="15" x14ac:dyDescent="0.2">
      <c r="A23294" s="732">
        <v>45714</v>
      </c>
      <c r="B23294" s="173" t="s">
        <v>15338</v>
      </c>
      <c r="C23294" s="173" t="s">
        <v>3883</v>
      </c>
      <c r="D23294" s="227" t="s">
        <v>16083</v>
      </c>
      <c r="E23294" s="235">
        <v>250000</v>
      </c>
      <c r="F23294" s="235"/>
      <c r="G23294" s="235">
        <f t="shared" si="693"/>
        <v>-250000</v>
      </c>
      <c r="H23294" s="708" t="s">
        <v>15858</v>
      </c>
    </row>
    <row r="23295" spans="1:8" ht="15" x14ac:dyDescent="0.2">
      <c r="A23295" s="732">
        <v>45714</v>
      </c>
      <c r="B23295" s="173" t="s">
        <v>13240</v>
      </c>
      <c r="C23295" s="173" t="s">
        <v>3103</v>
      </c>
      <c r="D23295" s="227" t="s">
        <v>16084</v>
      </c>
      <c r="E23295" s="235">
        <v>100000</v>
      </c>
      <c r="F23295" s="235"/>
      <c r="G23295" s="235">
        <f t="shared" si="693"/>
        <v>-100000</v>
      </c>
      <c r="H23295" s="708" t="s">
        <v>15858</v>
      </c>
    </row>
    <row r="23296" spans="1:8" ht="24" x14ac:dyDescent="0.2">
      <c r="A23296" s="732">
        <v>45714</v>
      </c>
      <c r="B23296" s="173" t="s">
        <v>13278</v>
      </c>
      <c r="C23296" s="550" t="s">
        <v>12271</v>
      </c>
      <c r="D23296" s="739" t="s">
        <v>16085</v>
      </c>
      <c r="E23296" s="551">
        <v>45000</v>
      </c>
      <c r="F23296" s="235"/>
      <c r="G23296" s="235">
        <f t="shared" si="693"/>
        <v>-45000</v>
      </c>
      <c r="H23296" s="708" t="s">
        <v>15858</v>
      </c>
    </row>
    <row r="23297" spans="1:8" ht="24" x14ac:dyDescent="0.2">
      <c r="A23297" s="732">
        <v>45714</v>
      </c>
      <c r="B23297" s="173" t="s">
        <v>13240</v>
      </c>
      <c r="C23297" s="550" t="s">
        <v>12271</v>
      </c>
      <c r="D23297" s="739" t="s">
        <v>16085</v>
      </c>
      <c r="E23297" s="551">
        <v>30000</v>
      </c>
      <c r="F23297" s="235"/>
      <c r="G23297" s="235">
        <f t="shared" si="693"/>
        <v>-30000</v>
      </c>
      <c r="H23297" s="708" t="s">
        <v>15858</v>
      </c>
    </row>
    <row r="23298" spans="1:8" ht="24" x14ac:dyDescent="0.2">
      <c r="A23298" s="732">
        <v>45714</v>
      </c>
      <c r="B23298" s="173" t="s">
        <v>14351</v>
      </c>
      <c r="C23298" s="550" t="s">
        <v>12271</v>
      </c>
      <c r="D23298" s="739" t="s">
        <v>16085</v>
      </c>
      <c r="E23298" s="551">
        <v>150000</v>
      </c>
      <c r="F23298" s="235"/>
      <c r="G23298" s="235">
        <f t="shared" si="693"/>
        <v>-150000</v>
      </c>
      <c r="H23298" s="708" t="s">
        <v>15858</v>
      </c>
    </row>
    <row r="23299" spans="1:8" ht="24" x14ac:dyDescent="0.2">
      <c r="A23299" s="732">
        <v>45714</v>
      </c>
      <c r="B23299" s="173" t="s">
        <v>13213</v>
      </c>
      <c r="C23299" s="550" t="s">
        <v>12271</v>
      </c>
      <c r="D23299" s="739" t="s">
        <v>16085</v>
      </c>
      <c r="E23299" s="551">
        <v>22000</v>
      </c>
      <c r="F23299" s="235"/>
      <c r="G23299" s="235">
        <f t="shared" si="693"/>
        <v>-22000</v>
      </c>
      <c r="H23299" s="708" t="s">
        <v>15858</v>
      </c>
    </row>
    <row r="23300" spans="1:8" ht="24" x14ac:dyDescent="0.2">
      <c r="A23300" s="732">
        <v>45715</v>
      </c>
      <c r="B23300" s="173" t="s">
        <v>13240</v>
      </c>
      <c r="C23300" s="669" t="s">
        <v>1197</v>
      </c>
      <c r="D23300" s="905" t="s">
        <v>16115</v>
      </c>
      <c r="E23300" s="671">
        <v>557981</v>
      </c>
      <c r="F23300" s="235"/>
      <c r="G23300" s="235">
        <f>F23300-E23300</f>
        <v>-557981</v>
      </c>
      <c r="H23300" s="708" t="s">
        <v>15858</v>
      </c>
    </row>
    <row r="23301" spans="1:8" ht="24" x14ac:dyDescent="0.2">
      <c r="A23301" s="732">
        <v>45715</v>
      </c>
      <c r="B23301" s="173" t="s">
        <v>14351</v>
      </c>
      <c r="C23301" s="669" t="s">
        <v>1197</v>
      </c>
      <c r="D23301" s="905" t="s">
        <v>16115</v>
      </c>
      <c r="E23301" s="671">
        <v>2672410</v>
      </c>
      <c r="F23301" s="235"/>
      <c r="G23301" s="235">
        <f>F23301-E23301</f>
        <v>-2672410</v>
      </c>
      <c r="H23301" s="708" t="s">
        <v>15858</v>
      </c>
    </row>
    <row r="23302" spans="1:8" ht="24" x14ac:dyDescent="0.2">
      <c r="A23302" s="732">
        <v>45715</v>
      </c>
      <c r="B23302" s="173" t="s">
        <v>14232</v>
      </c>
      <c r="C23302" s="669" t="s">
        <v>1197</v>
      </c>
      <c r="D23302" s="905" t="s">
        <v>16115</v>
      </c>
      <c r="E23302" s="671">
        <v>61009</v>
      </c>
      <c r="F23302" s="235"/>
      <c r="G23302" s="235">
        <f>F23302-E23302</f>
        <v>-61009</v>
      </c>
      <c r="H23302" s="708" t="s">
        <v>15858</v>
      </c>
    </row>
    <row r="23303" spans="1:8" ht="24" x14ac:dyDescent="0.2">
      <c r="A23303" s="732">
        <v>45715</v>
      </c>
      <c r="B23303" s="173" t="s">
        <v>15257</v>
      </c>
      <c r="C23303" s="669" t="s">
        <v>1197</v>
      </c>
      <c r="D23303" s="905" t="s">
        <v>16115</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15997</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16114</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16111</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16112</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16113</v>
      </c>
      <c r="E23321" s="175"/>
      <c r="F23321" s="175">
        <v>3295000</v>
      </c>
      <c r="G23321" s="175">
        <f t="shared" si="702"/>
        <v>3295000</v>
      </c>
      <c r="H23321" s="701" t="s">
        <v>15858</v>
      </c>
    </row>
    <row r="23322" spans="1:8" ht="15" x14ac:dyDescent="0.2">
      <c r="A23322" s="729">
        <v>45716</v>
      </c>
      <c r="B23322" s="93" t="s">
        <v>37</v>
      </c>
      <c r="C23322" s="93" t="s">
        <v>558</v>
      </c>
      <c r="D23322" s="800" t="s">
        <v>16045</v>
      </c>
      <c r="E23322" s="175"/>
      <c r="F23322" s="175">
        <v>280434</v>
      </c>
      <c r="G23322" s="175">
        <f t="shared" si="702"/>
        <v>280434</v>
      </c>
      <c r="H23322" s="701" t="s">
        <v>15858</v>
      </c>
    </row>
    <row r="23323" spans="1:8" ht="24" x14ac:dyDescent="0.2">
      <c r="A23323" s="729">
        <v>45716</v>
      </c>
      <c r="B23323" s="93" t="s">
        <v>14596</v>
      </c>
      <c r="C23323" s="93" t="s">
        <v>558</v>
      </c>
      <c r="D23323" s="800" t="s">
        <v>16120</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16204</v>
      </c>
    </row>
    <row r="23325" spans="1:8" ht="15" x14ac:dyDescent="0.2">
      <c r="A23325" s="1201">
        <v>45717</v>
      </c>
      <c r="B23325" s="1202" t="s">
        <v>12671</v>
      </c>
      <c r="C23325" s="1202" t="s">
        <v>5740</v>
      </c>
      <c r="D23325" s="1203" t="s">
        <v>369</v>
      </c>
      <c r="E23325" s="125">
        <v>1700</v>
      </c>
      <c r="F23325" s="125"/>
      <c r="G23325" s="125">
        <f t="shared" si="704"/>
        <v>-1700</v>
      </c>
      <c r="H23325" s="1204" t="s">
        <v>16204</v>
      </c>
    </row>
    <row r="23326" spans="1:8" ht="15" x14ac:dyDescent="0.2">
      <c r="A23326" s="1201">
        <v>45717</v>
      </c>
      <c r="B23326" s="1202" t="s">
        <v>103</v>
      </c>
      <c r="C23326" s="1202" t="s">
        <v>391</v>
      </c>
      <c r="D23326" s="1203" t="s">
        <v>10199</v>
      </c>
      <c r="E23326" s="125">
        <v>4000</v>
      </c>
      <c r="F23326" s="125"/>
      <c r="G23326" s="125">
        <f t="shared" si="704"/>
        <v>-4000</v>
      </c>
      <c r="H23326" s="1204" t="s">
        <v>16204</v>
      </c>
    </row>
    <row r="23327" spans="1:8" ht="15" x14ac:dyDescent="0.2">
      <c r="A23327" s="1201">
        <v>45717</v>
      </c>
      <c r="B23327" s="1202" t="s">
        <v>13240</v>
      </c>
      <c r="C23327" s="1202" t="s">
        <v>391</v>
      </c>
      <c r="D23327" s="1203" t="s">
        <v>15914</v>
      </c>
      <c r="E23327" s="125">
        <v>2000</v>
      </c>
      <c r="F23327" s="125"/>
      <c r="G23327" s="125">
        <f t="shared" si="704"/>
        <v>-2000</v>
      </c>
      <c r="H23327" s="1204" t="s">
        <v>16204</v>
      </c>
    </row>
    <row r="23328" spans="1:8" ht="15" x14ac:dyDescent="0.2">
      <c r="A23328" s="1201">
        <v>45717</v>
      </c>
      <c r="B23328" s="1202" t="s">
        <v>16110</v>
      </c>
      <c r="C23328" s="1202" t="s">
        <v>5740</v>
      </c>
      <c r="D23328" s="1203" t="s">
        <v>369</v>
      </c>
      <c r="E23328" s="125">
        <v>1500</v>
      </c>
      <c r="F23328" s="125"/>
      <c r="G23328" s="125">
        <f t="shared" si="704"/>
        <v>-1500</v>
      </c>
      <c r="H23328" s="1204" t="s">
        <v>16204</v>
      </c>
    </row>
    <row r="23329" spans="1:8" ht="15" x14ac:dyDescent="0.2">
      <c r="A23329" s="1201">
        <v>45717</v>
      </c>
      <c r="B23329" s="1202" t="s">
        <v>14351</v>
      </c>
      <c r="C23329" s="1202" t="s">
        <v>10972</v>
      </c>
      <c r="D23329" s="1203" t="s">
        <v>16137</v>
      </c>
      <c r="E23329" s="125">
        <v>11880</v>
      </c>
      <c r="F23329" s="125"/>
      <c r="G23329" s="125">
        <f t="shared" si="704"/>
        <v>-11880</v>
      </c>
      <c r="H23329" s="1204" t="s">
        <v>16204</v>
      </c>
    </row>
    <row r="23330" spans="1:8" ht="15" x14ac:dyDescent="0.2">
      <c r="A23330" s="1201">
        <v>45717</v>
      </c>
      <c r="B23330" s="1202" t="s">
        <v>14351</v>
      </c>
      <c r="C23330" s="1202" t="s">
        <v>5740</v>
      </c>
      <c r="D23330" s="1203" t="s">
        <v>369</v>
      </c>
      <c r="E23330" s="125">
        <v>1000</v>
      </c>
      <c r="F23330" s="125"/>
      <c r="G23330" s="125">
        <f t="shared" si="704"/>
        <v>-1000</v>
      </c>
      <c r="H23330" s="1204" t="s">
        <v>16204</v>
      </c>
    </row>
    <row r="23331" spans="1:8" ht="15" x14ac:dyDescent="0.2">
      <c r="A23331" s="1201">
        <v>45717</v>
      </c>
      <c r="B23331" s="1202" t="s">
        <v>12671</v>
      </c>
      <c r="C23331" s="1202" t="s">
        <v>5740</v>
      </c>
      <c r="D23331" s="1203" t="s">
        <v>369</v>
      </c>
      <c r="E23331" s="125">
        <v>460</v>
      </c>
      <c r="F23331" s="125"/>
      <c r="G23331" s="125">
        <f t="shared" si="704"/>
        <v>-460</v>
      </c>
      <c r="H23331" s="1204" t="s">
        <v>16204</v>
      </c>
    </row>
    <row r="23332" spans="1:8" ht="24" x14ac:dyDescent="0.2">
      <c r="A23332" s="1081">
        <v>45717</v>
      </c>
      <c r="B23332" s="1082" t="s">
        <v>14334</v>
      </c>
      <c r="C23332" s="1082" t="s">
        <v>16138</v>
      </c>
      <c r="D23332" s="1123" t="s">
        <v>16139</v>
      </c>
      <c r="E23332" s="1083">
        <v>500000</v>
      </c>
      <c r="F23332" s="1083"/>
      <c r="G23332" s="125">
        <f t="shared" ref="G23332:G23337" si="705">F23332-E23332</f>
        <v>-500000</v>
      </c>
      <c r="H23332" s="704" t="s">
        <v>16204</v>
      </c>
    </row>
    <row r="23333" spans="1:8" ht="15" x14ac:dyDescent="0.2">
      <c r="A23333" s="1081">
        <v>45717</v>
      </c>
      <c r="B23333" s="1082" t="s">
        <v>14351</v>
      </c>
      <c r="C23333" s="1082" t="s">
        <v>16064</v>
      </c>
      <c r="D23333" s="1123" t="s">
        <v>16140</v>
      </c>
      <c r="E23333" s="1083">
        <v>100000</v>
      </c>
      <c r="F23333" s="1083"/>
      <c r="G23333" s="125">
        <f t="shared" si="705"/>
        <v>-100000</v>
      </c>
      <c r="H23333" s="704" t="s">
        <v>16204</v>
      </c>
    </row>
    <row r="23334" spans="1:8" ht="15" x14ac:dyDescent="0.2">
      <c r="A23334" s="1081">
        <v>45717</v>
      </c>
      <c r="B23334" s="1082" t="s">
        <v>12671</v>
      </c>
      <c r="C23334" s="1082" t="s">
        <v>12919</v>
      </c>
      <c r="D23334" s="1123" t="s">
        <v>16141</v>
      </c>
      <c r="E23334" s="1083">
        <v>110000</v>
      </c>
      <c r="F23334" s="1083"/>
      <c r="G23334" s="125">
        <f t="shared" si="705"/>
        <v>-110000</v>
      </c>
      <c r="H23334" s="704" t="s">
        <v>16204</v>
      </c>
    </row>
    <row r="23335" spans="1:8" ht="15" x14ac:dyDescent="0.2">
      <c r="A23335" s="1081">
        <v>45717</v>
      </c>
      <c r="B23335" s="1082" t="s">
        <v>15100</v>
      </c>
      <c r="C23335" s="1082" t="s">
        <v>3144</v>
      </c>
      <c r="D23335" s="1123" t="s">
        <v>15547</v>
      </c>
      <c r="E23335" s="1083">
        <v>88400</v>
      </c>
      <c r="F23335" s="1083"/>
      <c r="G23335" s="125">
        <f t="shared" si="705"/>
        <v>-88400</v>
      </c>
      <c r="H23335" s="704" t="s">
        <v>16204</v>
      </c>
    </row>
    <row r="23336" spans="1:8" ht="24" x14ac:dyDescent="0.2">
      <c r="A23336" s="1081">
        <v>45717</v>
      </c>
      <c r="B23336" s="1082" t="s">
        <v>14351</v>
      </c>
      <c r="C23336" s="1082" t="s">
        <v>3144</v>
      </c>
      <c r="D23336" s="1123" t="s">
        <v>16142</v>
      </c>
      <c r="E23336" s="1083">
        <v>150000</v>
      </c>
      <c r="F23336" s="1083"/>
      <c r="G23336" s="125">
        <f t="shared" si="705"/>
        <v>-150000</v>
      </c>
      <c r="H23336" s="704" t="s">
        <v>16204</v>
      </c>
    </row>
    <row r="23337" spans="1:8" ht="15" x14ac:dyDescent="0.2">
      <c r="A23337" s="1081">
        <v>45717</v>
      </c>
      <c r="B23337" s="1082" t="s">
        <v>37</v>
      </c>
      <c r="C23337" s="1082" t="s">
        <v>15056</v>
      </c>
      <c r="D23337" s="1123" t="s">
        <v>16143</v>
      </c>
      <c r="E23337" s="1083">
        <v>150000</v>
      </c>
      <c r="F23337" s="1083"/>
      <c r="G23337" s="125">
        <f t="shared" si="705"/>
        <v>-150000</v>
      </c>
      <c r="H23337" s="704" t="s">
        <v>16204</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16204</v>
      </c>
    </row>
    <row r="23339" spans="1:8" ht="15" x14ac:dyDescent="0.2">
      <c r="A23339" s="1201">
        <v>45720</v>
      </c>
      <c r="B23339" s="1202" t="s">
        <v>13240</v>
      </c>
      <c r="C23339" s="1202" t="s">
        <v>10972</v>
      </c>
      <c r="D23339" s="1203" t="s">
        <v>16144</v>
      </c>
      <c r="E23339" s="125">
        <v>2600</v>
      </c>
      <c r="F23339" s="125"/>
      <c r="G23339" s="125">
        <f t="shared" ref="G23339:G23357" si="707">F23339-E23339</f>
        <v>-2600</v>
      </c>
      <c r="H23339" s="1204" t="s">
        <v>16204</v>
      </c>
    </row>
    <row r="23340" spans="1:8" ht="15" x14ac:dyDescent="0.2">
      <c r="A23340" s="1201">
        <v>45720</v>
      </c>
      <c r="B23340" s="1202" t="s">
        <v>14334</v>
      </c>
      <c r="C23340" s="1202" t="s">
        <v>5386</v>
      </c>
      <c r="D23340" s="1203" t="s">
        <v>16145</v>
      </c>
      <c r="E23340" s="125">
        <v>16000</v>
      </c>
      <c r="F23340" s="125"/>
      <c r="G23340" s="125">
        <f t="shared" si="707"/>
        <v>-16000</v>
      </c>
      <c r="H23340" s="1204" t="s">
        <v>16204</v>
      </c>
    </row>
    <row r="23341" spans="1:8" ht="15" x14ac:dyDescent="0.2">
      <c r="A23341" s="1201">
        <v>45720</v>
      </c>
      <c r="B23341" s="1202" t="s">
        <v>103</v>
      </c>
      <c r="C23341" s="1202" t="s">
        <v>391</v>
      </c>
      <c r="D23341" s="1203" t="s">
        <v>10199</v>
      </c>
      <c r="E23341" s="125">
        <v>4000</v>
      </c>
      <c r="F23341" s="125"/>
      <c r="G23341" s="125">
        <f t="shared" si="707"/>
        <v>-4000</v>
      </c>
      <c r="H23341" s="1204" t="s">
        <v>16204</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16204</v>
      </c>
    </row>
    <row r="23343" spans="1:8" ht="15" x14ac:dyDescent="0.2">
      <c r="A23343" s="1201">
        <v>45720</v>
      </c>
      <c r="B23343" s="1205" t="s">
        <v>10167</v>
      </c>
      <c r="C23343" s="1205" t="s">
        <v>793</v>
      </c>
      <c r="D23343" s="1206" t="s">
        <v>8421</v>
      </c>
      <c r="E23343" s="1049">
        <v>5000</v>
      </c>
      <c r="F23343" s="1049"/>
      <c r="G23343" s="125">
        <f t="shared" si="708"/>
        <v>-5000</v>
      </c>
      <c r="H23343" s="1204" t="s">
        <v>16204</v>
      </c>
    </row>
    <row r="23344" spans="1:8" ht="15" x14ac:dyDescent="0.2">
      <c r="A23344" s="1201">
        <v>45720</v>
      </c>
      <c r="B23344" s="1205" t="s">
        <v>15430</v>
      </c>
      <c r="C23344" s="1205" t="s">
        <v>793</v>
      </c>
      <c r="D23344" s="1206" t="s">
        <v>12183</v>
      </c>
      <c r="E23344" s="1049">
        <v>50000</v>
      </c>
      <c r="F23344" s="1049"/>
      <c r="G23344" s="125">
        <f t="shared" si="708"/>
        <v>-50000</v>
      </c>
      <c r="H23344" s="1204" t="s">
        <v>16204</v>
      </c>
    </row>
    <row r="23345" spans="1:8" ht="15" x14ac:dyDescent="0.2">
      <c r="A23345" s="1201">
        <v>45720</v>
      </c>
      <c r="B23345" s="1205" t="s">
        <v>25</v>
      </c>
      <c r="C23345" s="1205" t="s">
        <v>793</v>
      </c>
      <c r="D23345" s="1206" t="s">
        <v>12790</v>
      </c>
      <c r="E23345" s="1049">
        <v>105000</v>
      </c>
      <c r="F23345" s="1049"/>
      <c r="G23345" s="125">
        <f t="shared" si="708"/>
        <v>-105000</v>
      </c>
      <c r="H23345" s="1204" t="s">
        <v>16204</v>
      </c>
    </row>
    <row r="23346" spans="1:8" ht="15" x14ac:dyDescent="0.2">
      <c r="A23346" s="1201">
        <v>45720</v>
      </c>
      <c r="B23346" s="1205" t="s">
        <v>103</v>
      </c>
      <c r="C23346" s="1205" t="s">
        <v>793</v>
      </c>
      <c r="D23346" s="1206" t="s">
        <v>15859</v>
      </c>
      <c r="E23346" s="1049">
        <v>7000</v>
      </c>
      <c r="F23346" s="125"/>
      <c r="G23346" s="125">
        <f t="shared" si="707"/>
        <v>-7000</v>
      </c>
      <c r="H23346" s="1204" t="s">
        <v>16204</v>
      </c>
    </row>
    <row r="23347" spans="1:8" ht="15" x14ac:dyDescent="0.2">
      <c r="A23347" s="1201">
        <v>45720</v>
      </c>
      <c r="B23347" s="1202" t="s">
        <v>15338</v>
      </c>
      <c r="C23347" s="1202" t="s">
        <v>391</v>
      </c>
      <c r="D23347" s="1203" t="s">
        <v>16146</v>
      </c>
      <c r="E23347" s="125">
        <v>35000</v>
      </c>
      <c r="F23347" s="125"/>
      <c r="G23347" s="125">
        <f t="shared" si="707"/>
        <v>-35000</v>
      </c>
      <c r="H23347" s="1204" t="s">
        <v>16204</v>
      </c>
    </row>
    <row r="23348" spans="1:8" ht="15" x14ac:dyDescent="0.2">
      <c r="A23348" s="1201">
        <v>45720</v>
      </c>
      <c r="B23348" s="1205" t="s">
        <v>103</v>
      </c>
      <c r="C23348" s="1205" t="s">
        <v>793</v>
      </c>
      <c r="D23348" s="1206" t="s">
        <v>15913</v>
      </c>
      <c r="E23348" s="1049">
        <v>46460</v>
      </c>
      <c r="F23348" s="125"/>
      <c r="G23348" s="125">
        <f t="shared" si="707"/>
        <v>-46460</v>
      </c>
      <c r="H23348" s="1204" t="s">
        <v>16204</v>
      </c>
    </row>
    <row r="23349" spans="1:8" ht="15" x14ac:dyDescent="0.2">
      <c r="A23349" s="1201">
        <v>45720</v>
      </c>
      <c r="B23349" s="1205" t="s">
        <v>103</v>
      </c>
      <c r="C23349" s="1205" t="s">
        <v>793</v>
      </c>
      <c r="D23349" s="1206" t="s">
        <v>16147</v>
      </c>
      <c r="E23349" s="1049">
        <v>50870</v>
      </c>
      <c r="F23349" s="125"/>
      <c r="G23349" s="125">
        <f t="shared" si="707"/>
        <v>-50870</v>
      </c>
      <c r="H23349" s="1204" t="s">
        <v>16204</v>
      </c>
    </row>
    <row r="23350" spans="1:8" ht="15" x14ac:dyDescent="0.2">
      <c r="A23350" s="1201">
        <v>45720</v>
      </c>
      <c r="B23350" s="1202" t="s">
        <v>37</v>
      </c>
      <c r="C23350" s="1202" t="s">
        <v>391</v>
      </c>
      <c r="D23350" s="1203" t="s">
        <v>5754</v>
      </c>
      <c r="E23350" s="125">
        <v>3000</v>
      </c>
      <c r="F23350" s="125"/>
      <c r="G23350" s="125">
        <f t="shared" si="707"/>
        <v>-3000</v>
      </c>
      <c r="H23350" s="1204" t="s">
        <v>16204</v>
      </c>
    </row>
    <row r="23351" spans="1:8" ht="15" x14ac:dyDescent="0.2">
      <c r="A23351" s="1201">
        <v>45720</v>
      </c>
      <c r="B23351" s="1202" t="s">
        <v>37</v>
      </c>
      <c r="C23351" s="1202" t="s">
        <v>391</v>
      </c>
      <c r="D23351" s="1203" t="s">
        <v>16148</v>
      </c>
      <c r="E23351" s="125">
        <v>2000</v>
      </c>
      <c r="F23351" s="125"/>
      <c r="G23351" s="125">
        <f t="shared" si="707"/>
        <v>-2000</v>
      </c>
      <c r="H23351" s="1204" t="s">
        <v>16204</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16204</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16204</v>
      </c>
    </row>
    <row r="23354" spans="1:8" ht="15" x14ac:dyDescent="0.2">
      <c r="A23354" s="1201">
        <v>45720</v>
      </c>
      <c r="B23354" s="1205" t="s">
        <v>103</v>
      </c>
      <c r="C23354" s="1205" t="s">
        <v>793</v>
      </c>
      <c r="D23354" s="1206" t="s">
        <v>15429</v>
      </c>
      <c r="E23354" s="1049">
        <v>22000</v>
      </c>
      <c r="F23354" s="125"/>
      <c r="G23354" s="125">
        <f t="shared" si="707"/>
        <v>-22000</v>
      </c>
      <c r="H23354" s="1204" t="s">
        <v>16204</v>
      </c>
    </row>
    <row r="23355" spans="1:8" ht="15" x14ac:dyDescent="0.2">
      <c r="A23355" s="1201">
        <v>45720</v>
      </c>
      <c r="B23355" s="1202" t="s">
        <v>103</v>
      </c>
      <c r="C23355" s="1202" t="s">
        <v>391</v>
      </c>
      <c r="D23355" s="1203" t="s">
        <v>14836</v>
      </c>
      <c r="E23355" s="125">
        <v>2500</v>
      </c>
      <c r="F23355" s="125"/>
      <c r="G23355" s="125">
        <f t="shared" si="707"/>
        <v>-2500</v>
      </c>
      <c r="H23355" s="1204" t="s">
        <v>16204</v>
      </c>
    </row>
    <row r="23356" spans="1:8" ht="15" x14ac:dyDescent="0.2">
      <c r="A23356" s="1201">
        <v>45720</v>
      </c>
      <c r="B23356" s="1202" t="s">
        <v>14596</v>
      </c>
      <c r="C23356" s="1202" t="s">
        <v>391</v>
      </c>
      <c r="D23356" s="1203" t="s">
        <v>16149</v>
      </c>
      <c r="E23356" s="125">
        <v>1000</v>
      </c>
      <c r="F23356" s="125"/>
      <c r="G23356" s="125">
        <f t="shared" si="707"/>
        <v>-1000</v>
      </c>
      <c r="H23356" s="1204" t="s">
        <v>16204</v>
      </c>
    </row>
    <row r="23357" spans="1:8" ht="15" x14ac:dyDescent="0.2">
      <c r="A23357" s="1081">
        <v>45720</v>
      </c>
      <c r="B23357" s="1082" t="s">
        <v>12492</v>
      </c>
      <c r="C23357" s="1082" t="s">
        <v>16201</v>
      </c>
      <c r="D23357" s="1123" t="s">
        <v>16200</v>
      </c>
      <c r="E23357" s="1083">
        <v>200000</v>
      </c>
      <c r="F23357" s="1083"/>
      <c r="G23357" s="125">
        <f t="shared" si="707"/>
        <v>-200000</v>
      </c>
      <c r="H23357" s="704" t="s">
        <v>16204</v>
      </c>
    </row>
    <row r="23358" spans="1:8" ht="24" x14ac:dyDescent="0.2">
      <c r="A23358" s="1081">
        <v>45720</v>
      </c>
      <c r="B23358" s="1082" t="s">
        <v>16062</v>
      </c>
      <c r="C23358" s="1082" t="s">
        <v>3144</v>
      </c>
      <c r="D23358" s="1123" t="s">
        <v>16150</v>
      </c>
      <c r="E23358" s="1083">
        <v>50000</v>
      </c>
      <c r="F23358" s="1083"/>
      <c r="G23358" s="125">
        <f t="shared" ref="G23358:G23360" si="709">F23358-E23358</f>
        <v>-50000</v>
      </c>
      <c r="H23358" s="704" t="s">
        <v>16204</v>
      </c>
    </row>
    <row r="23359" spans="1:8" ht="15" x14ac:dyDescent="0.2">
      <c r="A23359" s="1081">
        <v>45720</v>
      </c>
      <c r="B23359" s="1132" t="s">
        <v>15338</v>
      </c>
      <c r="C23359" s="1132" t="s">
        <v>793</v>
      </c>
      <c r="D23359" s="1133" t="s">
        <v>16151</v>
      </c>
      <c r="E23359" s="1134">
        <v>187000</v>
      </c>
      <c r="F23359" s="1083"/>
      <c r="G23359" s="125">
        <f t="shared" si="709"/>
        <v>-187000</v>
      </c>
      <c r="H23359" s="704" t="s">
        <v>16204</v>
      </c>
    </row>
    <row r="23360" spans="1:8" ht="15" x14ac:dyDescent="0.2">
      <c r="A23360" s="1081">
        <v>45720</v>
      </c>
      <c r="B23360" s="1132" t="s">
        <v>12671</v>
      </c>
      <c r="C23360" s="1132" t="s">
        <v>793</v>
      </c>
      <c r="D23360" s="1133" t="s">
        <v>16152</v>
      </c>
      <c r="E23360" s="1134">
        <v>90000</v>
      </c>
      <c r="F23360" s="1083"/>
      <c r="G23360" s="125">
        <f t="shared" si="709"/>
        <v>-90000</v>
      </c>
      <c r="H23360" s="704" t="s">
        <v>16204</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16204</v>
      </c>
    </row>
    <row r="23362" spans="1:8" ht="15" x14ac:dyDescent="0.2">
      <c r="A23362" s="1201">
        <v>45721</v>
      </c>
      <c r="B23362" s="1202" t="s">
        <v>14351</v>
      </c>
      <c r="C23362" s="1202" t="s">
        <v>5740</v>
      </c>
      <c r="D23362" s="1203" t="s">
        <v>369</v>
      </c>
      <c r="E23362" s="125">
        <v>600</v>
      </c>
      <c r="F23362" s="125"/>
      <c r="G23362" s="125">
        <f t="shared" si="710"/>
        <v>-600</v>
      </c>
      <c r="H23362" s="1204" t="s">
        <v>16204</v>
      </c>
    </row>
    <row r="23363" spans="1:8" ht="15" x14ac:dyDescent="0.2">
      <c r="A23363" s="1201">
        <v>45721</v>
      </c>
      <c r="B23363" s="1202" t="s">
        <v>14334</v>
      </c>
      <c r="C23363" s="1202" t="s">
        <v>10972</v>
      </c>
      <c r="D23363" s="1203" t="s">
        <v>16153</v>
      </c>
      <c r="E23363" s="125">
        <v>14140</v>
      </c>
      <c r="F23363" s="125"/>
      <c r="G23363" s="125">
        <f t="shared" si="710"/>
        <v>-14140</v>
      </c>
      <c r="H23363" s="1204" t="s">
        <v>16204</v>
      </c>
    </row>
    <row r="23364" spans="1:8" ht="15" x14ac:dyDescent="0.2">
      <c r="A23364" s="1201">
        <v>45721</v>
      </c>
      <c r="B23364" s="1202" t="s">
        <v>14596</v>
      </c>
      <c r="C23364" s="1202" t="s">
        <v>285</v>
      </c>
      <c r="D23364" s="1203" t="s">
        <v>16154</v>
      </c>
      <c r="E23364" s="125">
        <v>3000</v>
      </c>
      <c r="F23364" s="125"/>
      <c r="G23364" s="125">
        <f t="shared" si="710"/>
        <v>-3000</v>
      </c>
      <c r="H23364" s="1204" t="s">
        <v>16204</v>
      </c>
    </row>
    <row r="23365" spans="1:8" ht="15" x14ac:dyDescent="0.2">
      <c r="A23365" s="1201">
        <v>45721</v>
      </c>
      <c r="B23365" s="1202" t="s">
        <v>103</v>
      </c>
      <c r="C23365" s="1202" t="s">
        <v>8141</v>
      </c>
      <c r="D23365" s="1203" t="s">
        <v>8607</v>
      </c>
      <c r="E23365" s="125">
        <v>820</v>
      </c>
      <c r="F23365" s="125"/>
      <c r="G23365" s="125">
        <f t="shared" si="710"/>
        <v>-820</v>
      </c>
      <c r="H23365" s="1204" t="s">
        <v>16204</v>
      </c>
    </row>
    <row r="23366" spans="1:8" ht="15" x14ac:dyDescent="0.2">
      <c r="A23366" s="1201">
        <v>45721</v>
      </c>
      <c r="B23366" s="1202" t="s">
        <v>25</v>
      </c>
      <c r="C23366" s="1202" t="s">
        <v>8141</v>
      </c>
      <c r="D23366" s="1203" t="s">
        <v>8607</v>
      </c>
      <c r="E23366" s="125">
        <v>910</v>
      </c>
      <c r="F23366" s="125"/>
      <c r="G23366" s="125">
        <f t="shared" si="710"/>
        <v>-910</v>
      </c>
      <c r="H23366" s="1204" t="s">
        <v>16204</v>
      </c>
    </row>
    <row r="23367" spans="1:8" ht="15" x14ac:dyDescent="0.2">
      <c r="A23367" s="1201">
        <v>45721</v>
      </c>
      <c r="B23367" s="1202" t="s">
        <v>16123</v>
      </c>
      <c r="C23367" s="1202" t="s">
        <v>10972</v>
      </c>
      <c r="D23367" s="1203" t="s">
        <v>16155</v>
      </c>
      <c r="E23367" s="125">
        <v>29800</v>
      </c>
      <c r="F23367" s="125"/>
      <c r="G23367" s="125">
        <f t="shared" si="710"/>
        <v>-29800</v>
      </c>
      <c r="H23367" s="1204" t="s">
        <v>16204</v>
      </c>
    </row>
    <row r="23368" spans="1:8" ht="15" x14ac:dyDescent="0.2">
      <c r="A23368" s="1201">
        <v>45721</v>
      </c>
      <c r="B23368" s="1202" t="s">
        <v>11068</v>
      </c>
      <c r="C23368" s="1202" t="s">
        <v>10972</v>
      </c>
      <c r="D23368" s="1203" t="s">
        <v>16156</v>
      </c>
      <c r="E23368" s="125">
        <v>900</v>
      </c>
      <c r="F23368" s="125"/>
      <c r="G23368" s="125">
        <f t="shared" si="710"/>
        <v>-900</v>
      </c>
      <c r="H23368" s="1204" t="s">
        <v>16204</v>
      </c>
    </row>
    <row r="23369" spans="1:8" ht="15" x14ac:dyDescent="0.2">
      <c r="A23369" s="1201">
        <v>45721</v>
      </c>
      <c r="B23369" s="1205" t="s">
        <v>6503</v>
      </c>
      <c r="C23369" s="1205" t="s">
        <v>793</v>
      </c>
      <c r="D23369" s="1206" t="s">
        <v>10106</v>
      </c>
      <c r="E23369" s="1049">
        <v>52300</v>
      </c>
      <c r="F23369" s="125"/>
      <c r="G23369" s="125">
        <f t="shared" si="710"/>
        <v>-52300</v>
      </c>
      <c r="H23369" s="1204" t="s">
        <v>16204</v>
      </c>
    </row>
    <row r="23370" spans="1:8" ht="15" x14ac:dyDescent="0.2">
      <c r="A23370" s="1201">
        <v>45721</v>
      </c>
      <c r="B23370" s="1205" t="s">
        <v>13165</v>
      </c>
      <c r="C23370" s="1205" t="s">
        <v>793</v>
      </c>
      <c r="D23370" s="1206" t="s">
        <v>13195</v>
      </c>
      <c r="E23370" s="1049">
        <v>70000</v>
      </c>
      <c r="F23370" s="125"/>
      <c r="G23370" s="125">
        <f t="shared" si="710"/>
        <v>-70000</v>
      </c>
      <c r="H23370" s="1204" t="s">
        <v>16204</v>
      </c>
    </row>
    <row r="23371" spans="1:8" ht="15" x14ac:dyDescent="0.2">
      <c r="A23371" s="1201">
        <v>45721</v>
      </c>
      <c r="B23371" s="1205" t="s">
        <v>14351</v>
      </c>
      <c r="C23371" s="1205" t="s">
        <v>793</v>
      </c>
      <c r="D23371" s="1206" t="s">
        <v>15473</v>
      </c>
      <c r="E23371" s="1049">
        <v>45000</v>
      </c>
      <c r="F23371" s="125"/>
      <c r="G23371" s="125">
        <f t="shared" si="710"/>
        <v>-45000</v>
      </c>
      <c r="H23371" s="1204" t="s">
        <v>16204</v>
      </c>
    </row>
    <row r="23372" spans="1:8" ht="15" x14ac:dyDescent="0.2">
      <c r="A23372" s="1201">
        <v>45721</v>
      </c>
      <c r="B23372" s="1205" t="s">
        <v>14232</v>
      </c>
      <c r="C23372" s="1205" t="s">
        <v>793</v>
      </c>
      <c r="D23372" s="1206" t="s">
        <v>16157</v>
      </c>
      <c r="E23372" s="1049">
        <v>178930</v>
      </c>
      <c r="F23372" s="125"/>
      <c r="G23372" s="125">
        <f t="shared" si="710"/>
        <v>-178930</v>
      </c>
      <c r="H23372" s="1204" t="s">
        <v>16204</v>
      </c>
    </row>
    <row r="23373" spans="1:8" ht="15" x14ac:dyDescent="0.2">
      <c r="A23373" s="1201">
        <v>45721</v>
      </c>
      <c r="B23373" s="1205" t="s">
        <v>13240</v>
      </c>
      <c r="C23373" s="1205" t="s">
        <v>793</v>
      </c>
      <c r="D23373" s="1206" t="s">
        <v>16158</v>
      </c>
      <c r="E23373" s="1049">
        <v>76150</v>
      </c>
      <c r="F23373" s="125"/>
      <c r="G23373" s="125">
        <f t="shared" si="710"/>
        <v>-76150</v>
      </c>
      <c r="H23373" s="1204" t="s">
        <v>16204</v>
      </c>
    </row>
    <row r="23374" spans="1:8" ht="15" x14ac:dyDescent="0.2">
      <c r="A23374" s="1201">
        <v>45721</v>
      </c>
      <c r="B23374" s="1202" t="s">
        <v>103</v>
      </c>
      <c r="C23374" s="1202" t="s">
        <v>2995</v>
      </c>
      <c r="D23374" s="1203" t="s">
        <v>16159</v>
      </c>
      <c r="E23374" s="125">
        <v>11330</v>
      </c>
      <c r="F23374" s="125"/>
      <c r="G23374" s="125">
        <f t="shared" si="710"/>
        <v>-11330</v>
      </c>
      <c r="H23374" s="1204" t="s">
        <v>16204</v>
      </c>
    </row>
    <row r="23375" spans="1:8" ht="15" x14ac:dyDescent="0.2">
      <c r="A23375" s="1201">
        <v>45721</v>
      </c>
      <c r="B23375" s="1205" t="s">
        <v>37</v>
      </c>
      <c r="C23375" s="1205" t="s">
        <v>793</v>
      </c>
      <c r="D23375" s="1206" t="s">
        <v>16160</v>
      </c>
      <c r="E23375" s="1049">
        <v>3000</v>
      </c>
      <c r="F23375" s="125"/>
      <c r="G23375" s="125">
        <f t="shared" si="710"/>
        <v>-3000</v>
      </c>
      <c r="H23375" s="1204" t="s">
        <v>16204</v>
      </c>
    </row>
    <row r="23376" spans="1:8" ht="15" x14ac:dyDescent="0.2">
      <c r="A23376" s="1201">
        <v>45721</v>
      </c>
      <c r="B23376" s="1202" t="s">
        <v>12671</v>
      </c>
      <c r="C23376" s="1202" t="s">
        <v>5740</v>
      </c>
      <c r="D23376" s="1203" t="s">
        <v>369</v>
      </c>
      <c r="E23376" s="125">
        <v>1000</v>
      </c>
      <c r="F23376" s="125"/>
      <c r="G23376" s="125">
        <f t="shared" si="710"/>
        <v>-1000</v>
      </c>
      <c r="H23376" s="1204" t="s">
        <v>16204</v>
      </c>
    </row>
    <row r="23377" spans="1:8" ht="15" x14ac:dyDescent="0.2">
      <c r="A23377" s="1201">
        <v>45721</v>
      </c>
      <c r="B23377" s="1205" t="s">
        <v>12334</v>
      </c>
      <c r="C23377" s="1205" t="s">
        <v>793</v>
      </c>
      <c r="D23377" s="1206" t="s">
        <v>16161</v>
      </c>
      <c r="E23377" s="1049">
        <v>106480</v>
      </c>
      <c r="F23377" s="125"/>
      <c r="G23377" s="125">
        <f t="shared" si="710"/>
        <v>-106480</v>
      </c>
      <c r="H23377" s="1204" t="s">
        <v>16204</v>
      </c>
    </row>
    <row r="23378" spans="1:8" ht="15" x14ac:dyDescent="0.2">
      <c r="A23378" s="1201">
        <v>45721</v>
      </c>
      <c r="B23378" s="1202" t="s">
        <v>15337</v>
      </c>
      <c r="C23378" s="1202" t="s">
        <v>10972</v>
      </c>
      <c r="D23378" s="1203" t="s">
        <v>16162</v>
      </c>
      <c r="E23378" s="125">
        <v>4300</v>
      </c>
      <c r="F23378" s="125"/>
      <c r="G23378" s="125">
        <f t="shared" si="710"/>
        <v>-4300</v>
      </c>
      <c r="H23378" s="1204" t="s">
        <v>16204</v>
      </c>
    </row>
    <row r="23379" spans="1:8" ht="15" x14ac:dyDescent="0.2">
      <c r="A23379" s="1201">
        <v>45721</v>
      </c>
      <c r="B23379" s="1205" t="s">
        <v>103</v>
      </c>
      <c r="C23379" s="1205" t="s">
        <v>793</v>
      </c>
      <c r="D23379" s="1206" t="s">
        <v>15882</v>
      </c>
      <c r="E23379" s="1049">
        <v>87000</v>
      </c>
      <c r="F23379" s="125"/>
      <c r="G23379" s="125">
        <f t="shared" si="710"/>
        <v>-87000</v>
      </c>
      <c r="H23379" s="1204" t="s">
        <v>16204</v>
      </c>
    </row>
    <row r="23380" spans="1:8" ht="15" x14ac:dyDescent="0.2">
      <c r="A23380" s="1201">
        <v>45721</v>
      </c>
      <c r="B23380" s="1205" t="s">
        <v>12671</v>
      </c>
      <c r="C23380" s="1205" t="s">
        <v>793</v>
      </c>
      <c r="D23380" s="1206" t="s">
        <v>16163</v>
      </c>
      <c r="E23380" s="1049">
        <v>38780</v>
      </c>
      <c r="F23380" s="125"/>
      <c r="G23380" s="125">
        <f t="shared" si="710"/>
        <v>-38780</v>
      </c>
      <c r="H23380" s="1204" t="s">
        <v>16204</v>
      </c>
    </row>
    <row r="23381" spans="1:8" ht="15" x14ac:dyDescent="0.2">
      <c r="A23381" s="1201">
        <v>45721</v>
      </c>
      <c r="B23381" s="1202" t="s">
        <v>13213</v>
      </c>
      <c r="C23381" s="1202" t="s">
        <v>285</v>
      </c>
      <c r="D23381" s="1203" t="s">
        <v>16164</v>
      </c>
      <c r="E23381" s="125">
        <v>1950</v>
      </c>
      <c r="F23381" s="125"/>
      <c r="G23381" s="125">
        <f t="shared" si="710"/>
        <v>-1950</v>
      </c>
      <c r="H23381" s="1204" t="s">
        <v>16204</v>
      </c>
    </row>
    <row r="23382" spans="1:8" ht="15" x14ac:dyDescent="0.2">
      <c r="A23382" s="1081">
        <v>45721</v>
      </c>
      <c r="B23382" s="1082" t="s">
        <v>3944</v>
      </c>
      <c r="C23382" s="1082" t="s">
        <v>10100</v>
      </c>
      <c r="D23382" s="1123" t="s">
        <v>16165</v>
      </c>
      <c r="E23382" s="1083">
        <v>150000</v>
      </c>
      <c r="F23382" s="1083"/>
      <c r="G23382" s="125">
        <f t="shared" ref="G23382:G23383" si="711">F23382-E23382</f>
        <v>-150000</v>
      </c>
      <c r="H23382" s="704" t="s">
        <v>16204</v>
      </c>
    </row>
    <row r="23383" spans="1:8" ht="15" x14ac:dyDescent="0.2">
      <c r="A23383" s="1201">
        <v>45721</v>
      </c>
      <c r="B23383" s="1205" t="s">
        <v>15430</v>
      </c>
      <c r="C23383" s="1205" t="s">
        <v>793</v>
      </c>
      <c r="D23383" s="1206" t="s">
        <v>16166</v>
      </c>
      <c r="E23383" s="1049">
        <v>210200</v>
      </c>
      <c r="F23383" s="125"/>
      <c r="G23383" s="125">
        <f t="shared" si="711"/>
        <v>-210200</v>
      </c>
      <c r="H23383" s="1204" t="s">
        <v>16204</v>
      </c>
    </row>
    <row r="23384" spans="1:8" ht="15" x14ac:dyDescent="0.2">
      <c r="A23384" s="1201">
        <v>45722</v>
      </c>
      <c r="B23384" s="1202" t="s">
        <v>11068</v>
      </c>
      <c r="C23384" s="1202" t="s">
        <v>10972</v>
      </c>
      <c r="D23384" s="1203" t="s">
        <v>16167</v>
      </c>
      <c r="E23384" s="125">
        <v>1500</v>
      </c>
      <c r="F23384" s="125"/>
      <c r="G23384" s="125">
        <f t="shared" ref="G23384:G23393" si="712">F23384-E23384</f>
        <v>-1500</v>
      </c>
      <c r="H23384" s="1204" t="s">
        <v>16204</v>
      </c>
    </row>
    <row r="23385" spans="1:8" ht="15" x14ac:dyDescent="0.2">
      <c r="A23385" s="1201">
        <v>45722</v>
      </c>
      <c r="B23385" s="1202" t="s">
        <v>11068</v>
      </c>
      <c r="C23385" s="1202" t="s">
        <v>5740</v>
      </c>
      <c r="D23385" s="1203" t="s">
        <v>369</v>
      </c>
      <c r="E23385" s="125">
        <v>700</v>
      </c>
      <c r="F23385" s="125"/>
      <c r="G23385" s="125">
        <f t="shared" si="712"/>
        <v>-700</v>
      </c>
      <c r="H23385" s="1204" t="s">
        <v>16204</v>
      </c>
    </row>
    <row r="23386" spans="1:8" ht="15" x14ac:dyDescent="0.2">
      <c r="A23386" s="1201">
        <v>45722</v>
      </c>
      <c r="B23386" s="1202" t="s">
        <v>15430</v>
      </c>
      <c r="C23386" s="1202" t="s">
        <v>5740</v>
      </c>
      <c r="D23386" s="1203" t="s">
        <v>158</v>
      </c>
      <c r="E23386" s="125">
        <v>1800</v>
      </c>
      <c r="F23386" s="125"/>
      <c r="G23386" s="125">
        <f t="shared" si="712"/>
        <v>-1800</v>
      </c>
      <c r="H23386" s="1204" t="s">
        <v>16204</v>
      </c>
    </row>
    <row r="23387" spans="1:8" ht="15" x14ac:dyDescent="0.2">
      <c r="A23387" s="1201">
        <v>45722</v>
      </c>
      <c r="B23387" s="1202" t="s">
        <v>13278</v>
      </c>
      <c r="C23387" s="1202" t="s">
        <v>5740</v>
      </c>
      <c r="D23387" s="1203" t="s">
        <v>158</v>
      </c>
      <c r="E23387" s="125">
        <v>2400</v>
      </c>
      <c r="F23387" s="125"/>
      <c r="G23387" s="125">
        <f t="shared" si="712"/>
        <v>-2400</v>
      </c>
      <c r="H23387" s="1204" t="s">
        <v>16204</v>
      </c>
    </row>
    <row r="23388" spans="1:8" ht="15" x14ac:dyDescent="0.2">
      <c r="A23388" s="1201">
        <v>45722</v>
      </c>
      <c r="B23388" s="1205" t="s">
        <v>12671</v>
      </c>
      <c r="C23388" s="1205" t="s">
        <v>793</v>
      </c>
      <c r="D23388" s="1206" t="s">
        <v>16168</v>
      </c>
      <c r="E23388" s="1049">
        <v>92156</v>
      </c>
      <c r="F23388" s="125"/>
      <c r="G23388" s="125">
        <f t="shared" si="712"/>
        <v>-92156</v>
      </c>
      <c r="H23388" s="1204" t="s">
        <v>16204</v>
      </c>
    </row>
    <row r="23389" spans="1:8" ht="15" x14ac:dyDescent="0.2">
      <c r="A23389" s="1201">
        <v>45722</v>
      </c>
      <c r="B23389" s="1205" t="s">
        <v>14596</v>
      </c>
      <c r="C23389" s="1205" t="s">
        <v>793</v>
      </c>
      <c r="D23389" s="1206" t="s">
        <v>16169</v>
      </c>
      <c r="E23389" s="1049">
        <v>264644</v>
      </c>
      <c r="F23389" s="125"/>
      <c r="G23389" s="125">
        <f t="shared" si="712"/>
        <v>-264644</v>
      </c>
      <c r="H23389" s="1204" t="s">
        <v>16204</v>
      </c>
    </row>
    <row r="23390" spans="1:8" ht="15" x14ac:dyDescent="0.2">
      <c r="A23390" s="1201">
        <v>45722</v>
      </c>
      <c r="B23390" s="1202" t="s">
        <v>12671</v>
      </c>
      <c r="C23390" s="1202" t="s">
        <v>10972</v>
      </c>
      <c r="D23390" s="1203" t="s">
        <v>16170</v>
      </c>
      <c r="E23390" s="125">
        <v>1500</v>
      </c>
      <c r="F23390" s="125"/>
      <c r="G23390" s="125">
        <f t="shared" si="712"/>
        <v>-1500</v>
      </c>
      <c r="H23390" s="1204" t="s">
        <v>16204</v>
      </c>
    </row>
    <row r="23391" spans="1:8" ht="15" x14ac:dyDescent="0.2">
      <c r="A23391" s="1201">
        <v>45722</v>
      </c>
      <c r="B23391" s="1202" t="s">
        <v>12671</v>
      </c>
      <c r="C23391" s="1202" t="s">
        <v>5740</v>
      </c>
      <c r="D23391" s="1203" t="s">
        <v>369</v>
      </c>
      <c r="E23391" s="125">
        <v>500</v>
      </c>
      <c r="F23391" s="125"/>
      <c r="G23391" s="125">
        <f t="shared" si="712"/>
        <v>-500</v>
      </c>
      <c r="H23391" s="1204" t="s">
        <v>16204</v>
      </c>
    </row>
    <row r="23392" spans="1:8" ht="15" x14ac:dyDescent="0.2">
      <c r="A23392" s="1201">
        <v>45722</v>
      </c>
      <c r="B23392" s="1205" t="s">
        <v>103</v>
      </c>
      <c r="C23392" s="1205" t="s">
        <v>793</v>
      </c>
      <c r="D23392" s="1206" t="s">
        <v>16171</v>
      </c>
      <c r="E23392" s="1049">
        <v>143000</v>
      </c>
      <c r="F23392" s="125"/>
      <c r="G23392" s="125">
        <f t="shared" si="712"/>
        <v>-143000</v>
      </c>
      <c r="H23392" s="1204" t="s">
        <v>16204</v>
      </c>
    </row>
    <row r="23393" spans="1:8" ht="15" x14ac:dyDescent="0.2">
      <c r="A23393" s="1201">
        <v>45722</v>
      </c>
      <c r="B23393" s="1205" t="s">
        <v>14596</v>
      </c>
      <c r="C23393" s="1205" t="s">
        <v>793</v>
      </c>
      <c r="D23393" s="1206" t="s">
        <v>15912</v>
      </c>
      <c r="E23393" s="1049">
        <v>413890</v>
      </c>
      <c r="F23393" s="125"/>
      <c r="G23393" s="125">
        <f t="shared" si="712"/>
        <v>-413890</v>
      </c>
      <c r="H23393" s="1204" t="s">
        <v>16204</v>
      </c>
    </row>
    <row r="23394" spans="1:8" ht="24" x14ac:dyDescent="0.2">
      <c r="A23394" s="1081">
        <v>45722</v>
      </c>
      <c r="B23394" s="1082" t="s">
        <v>13278</v>
      </c>
      <c r="C23394" s="1082" t="s">
        <v>3144</v>
      </c>
      <c r="D23394" s="1123" t="s">
        <v>16172</v>
      </c>
      <c r="E23394" s="1083">
        <v>75000</v>
      </c>
      <c r="F23394" s="1083"/>
      <c r="G23394" s="125">
        <f t="shared" ref="G23394:G23399" si="713">F23394-E23394</f>
        <v>-75000</v>
      </c>
      <c r="H23394" s="704" t="s">
        <v>16204</v>
      </c>
    </row>
    <row r="23395" spans="1:8" ht="15" x14ac:dyDescent="0.2">
      <c r="A23395" s="1201">
        <v>45722</v>
      </c>
      <c r="B23395" s="1205" t="s">
        <v>3944</v>
      </c>
      <c r="C23395" s="1205" t="s">
        <v>793</v>
      </c>
      <c r="D23395" s="1206" t="s">
        <v>15485</v>
      </c>
      <c r="E23395" s="1049">
        <v>192569</v>
      </c>
      <c r="F23395" s="125"/>
      <c r="G23395" s="125">
        <f t="shared" si="713"/>
        <v>-192569</v>
      </c>
      <c r="H23395" s="1204" t="s">
        <v>16204</v>
      </c>
    </row>
    <row r="23396" spans="1:8" ht="15" x14ac:dyDescent="0.2">
      <c r="A23396" s="1081">
        <v>45722</v>
      </c>
      <c r="B23396" s="1082" t="s">
        <v>16062</v>
      </c>
      <c r="C23396" s="1082" t="s">
        <v>10051</v>
      </c>
      <c r="D23396" s="1123" t="s">
        <v>16173</v>
      </c>
      <c r="E23396" s="1083">
        <v>100000</v>
      </c>
      <c r="F23396" s="1083"/>
      <c r="G23396" s="125">
        <f t="shared" si="713"/>
        <v>-100000</v>
      </c>
      <c r="H23396" s="704" t="s">
        <v>16204</v>
      </c>
    </row>
    <row r="23397" spans="1:8" ht="15" x14ac:dyDescent="0.2">
      <c r="A23397" s="1081">
        <v>45722</v>
      </c>
      <c r="B23397" s="1132" t="s">
        <v>13240</v>
      </c>
      <c r="C23397" s="1132" t="s">
        <v>793</v>
      </c>
      <c r="D23397" s="1133" t="s">
        <v>16174</v>
      </c>
      <c r="E23397" s="1134">
        <v>101429</v>
      </c>
      <c r="F23397" s="1083"/>
      <c r="G23397" s="125">
        <f t="shared" si="713"/>
        <v>-101429</v>
      </c>
      <c r="H23397" s="704" t="s">
        <v>16204</v>
      </c>
    </row>
    <row r="23398" spans="1:8" ht="15" x14ac:dyDescent="0.2">
      <c r="A23398" s="1081">
        <v>45722</v>
      </c>
      <c r="B23398" s="1132" t="s">
        <v>15133</v>
      </c>
      <c r="C23398" s="1132" t="s">
        <v>793</v>
      </c>
      <c r="D23398" s="1133" t="s">
        <v>15498</v>
      </c>
      <c r="E23398" s="1134">
        <v>151429</v>
      </c>
      <c r="F23398" s="1083"/>
      <c r="G23398" s="125">
        <f t="shared" si="713"/>
        <v>-151429</v>
      </c>
      <c r="H23398" s="704" t="s">
        <v>16204</v>
      </c>
    </row>
    <row r="23399" spans="1:8" ht="24" x14ac:dyDescent="0.2">
      <c r="A23399" s="1081">
        <v>45722</v>
      </c>
      <c r="B23399" s="1082" t="s">
        <v>11707</v>
      </c>
      <c r="C23399" s="1082" t="s">
        <v>3144</v>
      </c>
      <c r="D23399" s="1123" t="s">
        <v>16175</v>
      </c>
      <c r="E23399" s="1083">
        <v>35700</v>
      </c>
      <c r="F23399" s="1083"/>
      <c r="G23399" s="125">
        <f t="shared" si="713"/>
        <v>-35700</v>
      </c>
      <c r="H23399" s="704" t="s">
        <v>16204</v>
      </c>
    </row>
    <row r="23400" spans="1:8" ht="15" x14ac:dyDescent="0.2">
      <c r="A23400" s="1201">
        <v>45723</v>
      </c>
      <c r="B23400" s="1202" t="s">
        <v>11864</v>
      </c>
      <c r="C23400" s="1202" t="s">
        <v>10972</v>
      </c>
      <c r="D23400" s="1203" t="s">
        <v>16176</v>
      </c>
      <c r="E23400" s="125">
        <v>5000</v>
      </c>
      <c r="F23400" s="125"/>
      <c r="G23400" s="125">
        <f t="shared" ref="G23400:G23411" si="714">F23400-E23400</f>
        <v>-5000</v>
      </c>
      <c r="H23400" s="1204" t="s">
        <v>16204</v>
      </c>
    </row>
    <row r="23401" spans="1:8" ht="15" x14ac:dyDescent="0.2">
      <c r="A23401" s="1201">
        <v>45723</v>
      </c>
      <c r="B23401" s="1202" t="s">
        <v>11864</v>
      </c>
      <c r="C23401" s="1202" t="s">
        <v>10972</v>
      </c>
      <c r="D23401" s="1203" t="s">
        <v>16177</v>
      </c>
      <c r="E23401" s="125">
        <v>6000</v>
      </c>
      <c r="F23401" s="125"/>
      <c r="G23401" s="125">
        <f t="shared" si="714"/>
        <v>-6000</v>
      </c>
      <c r="H23401" s="1204" t="s">
        <v>16204</v>
      </c>
    </row>
    <row r="23402" spans="1:8" ht="15" x14ac:dyDescent="0.2">
      <c r="A23402" s="1201">
        <v>45723</v>
      </c>
      <c r="B23402" s="1202" t="s">
        <v>15338</v>
      </c>
      <c r="C23402" s="1202" t="s">
        <v>5740</v>
      </c>
      <c r="D23402" s="1203" t="s">
        <v>369</v>
      </c>
      <c r="E23402" s="125">
        <v>1500</v>
      </c>
      <c r="F23402" s="125"/>
      <c r="G23402" s="125">
        <f t="shared" si="714"/>
        <v>-1500</v>
      </c>
      <c r="H23402" s="1204" t="s">
        <v>16204</v>
      </c>
    </row>
    <row r="23403" spans="1:8" ht="15" x14ac:dyDescent="0.2">
      <c r="A23403" s="1201">
        <v>45723</v>
      </c>
      <c r="B23403" s="1205" t="s">
        <v>11068</v>
      </c>
      <c r="C23403" s="1205" t="s">
        <v>793</v>
      </c>
      <c r="D23403" s="1206" t="s">
        <v>16178</v>
      </c>
      <c r="E23403" s="1049">
        <v>91100</v>
      </c>
      <c r="F23403" s="125"/>
      <c r="G23403" s="125">
        <f t="shared" si="714"/>
        <v>-91100</v>
      </c>
      <c r="H23403" s="1204" t="s">
        <v>16204</v>
      </c>
    </row>
    <row r="23404" spans="1:8" ht="15" x14ac:dyDescent="0.2">
      <c r="A23404" s="1201">
        <v>45723</v>
      </c>
      <c r="B23404" s="1205" t="s">
        <v>15337</v>
      </c>
      <c r="C23404" s="1205" t="s">
        <v>793</v>
      </c>
      <c r="D23404" s="1206" t="s">
        <v>11566</v>
      </c>
      <c r="E23404" s="1049">
        <v>52600</v>
      </c>
      <c r="F23404" s="125"/>
      <c r="G23404" s="125">
        <f t="shared" si="714"/>
        <v>-52600</v>
      </c>
      <c r="H23404" s="1204" t="s">
        <v>16204</v>
      </c>
    </row>
    <row r="23405" spans="1:8" ht="15" x14ac:dyDescent="0.2">
      <c r="A23405" s="1201">
        <v>45723</v>
      </c>
      <c r="B23405" s="1205" t="s">
        <v>14596</v>
      </c>
      <c r="C23405" s="1205" t="s">
        <v>793</v>
      </c>
      <c r="D23405" s="1206" t="s">
        <v>16179</v>
      </c>
      <c r="E23405" s="1049">
        <v>241780</v>
      </c>
      <c r="F23405" s="125"/>
      <c r="G23405" s="125">
        <f t="shared" si="714"/>
        <v>-241780</v>
      </c>
      <c r="H23405" s="1204" t="s">
        <v>16204</v>
      </c>
    </row>
    <row r="23406" spans="1:8" ht="15" x14ac:dyDescent="0.2">
      <c r="A23406" s="1201">
        <v>45723</v>
      </c>
      <c r="B23406" s="1202" t="s">
        <v>15261</v>
      </c>
      <c r="C23406" s="1202" t="s">
        <v>391</v>
      </c>
      <c r="D23406" s="1203" t="s">
        <v>16180</v>
      </c>
      <c r="E23406" s="125">
        <v>10000</v>
      </c>
      <c r="F23406" s="125"/>
      <c r="G23406" s="125">
        <f t="shared" si="714"/>
        <v>-10000</v>
      </c>
      <c r="H23406" s="1204" t="s">
        <v>16204</v>
      </c>
    </row>
    <row r="23407" spans="1:8" ht="15" x14ac:dyDescent="0.2">
      <c r="A23407" s="1201">
        <v>45723</v>
      </c>
      <c r="B23407" s="1202" t="s">
        <v>103</v>
      </c>
      <c r="C23407" s="1202" t="s">
        <v>391</v>
      </c>
      <c r="D23407" s="1203" t="s">
        <v>10199</v>
      </c>
      <c r="E23407" s="125">
        <v>3000</v>
      </c>
      <c r="F23407" s="125"/>
      <c r="G23407" s="125">
        <f t="shared" si="714"/>
        <v>-3000</v>
      </c>
      <c r="H23407" s="1204" t="s">
        <v>16204</v>
      </c>
    </row>
    <row r="23408" spans="1:8" ht="15" x14ac:dyDescent="0.2">
      <c r="A23408" s="1201">
        <v>45723</v>
      </c>
      <c r="B23408" s="1205" t="s">
        <v>15337</v>
      </c>
      <c r="C23408" s="1205" t="s">
        <v>793</v>
      </c>
      <c r="D23408" s="1206" t="s">
        <v>15492</v>
      </c>
      <c r="E23408" s="1049">
        <v>33000</v>
      </c>
      <c r="F23408" s="125"/>
      <c r="G23408" s="125">
        <f t="shared" si="714"/>
        <v>-33000</v>
      </c>
      <c r="H23408" s="1204" t="s">
        <v>16204</v>
      </c>
    </row>
    <row r="23409" spans="1:8" ht="15" x14ac:dyDescent="0.2">
      <c r="A23409" s="1201">
        <v>45723</v>
      </c>
      <c r="B23409" s="1205" t="s">
        <v>13213</v>
      </c>
      <c r="C23409" s="1205" t="s">
        <v>793</v>
      </c>
      <c r="D23409" s="1206" t="s">
        <v>15495</v>
      </c>
      <c r="E23409" s="1049">
        <v>38570</v>
      </c>
      <c r="F23409" s="125"/>
      <c r="G23409" s="125">
        <f t="shared" si="714"/>
        <v>-38570</v>
      </c>
      <c r="H23409" s="1204" t="s">
        <v>16204</v>
      </c>
    </row>
    <row r="23410" spans="1:8" ht="15" x14ac:dyDescent="0.2">
      <c r="A23410" s="1201">
        <v>45723</v>
      </c>
      <c r="B23410" s="1202" t="s">
        <v>15916</v>
      </c>
      <c r="C23410" s="1202" t="s">
        <v>10972</v>
      </c>
      <c r="D23410" s="1203" t="s">
        <v>16181</v>
      </c>
      <c r="E23410" s="125">
        <v>11600</v>
      </c>
      <c r="F23410" s="125"/>
      <c r="G23410" s="125">
        <f t="shared" si="714"/>
        <v>-11600</v>
      </c>
      <c r="H23410" s="1204" t="s">
        <v>16204</v>
      </c>
    </row>
    <row r="23411" spans="1:8" ht="15" x14ac:dyDescent="0.2">
      <c r="A23411" s="1201">
        <v>45723</v>
      </c>
      <c r="B23411" s="1202" t="s">
        <v>14596</v>
      </c>
      <c r="C23411" s="1202" t="s">
        <v>12271</v>
      </c>
      <c r="D23411" s="1203" t="s">
        <v>14571</v>
      </c>
      <c r="E23411" s="125">
        <v>150000</v>
      </c>
      <c r="F23411" s="125"/>
      <c r="G23411" s="125">
        <f t="shared" si="714"/>
        <v>-150000</v>
      </c>
      <c r="H23411" s="1204" t="s">
        <v>16204</v>
      </c>
    </row>
    <row r="23412" spans="1:8" ht="15" x14ac:dyDescent="0.2">
      <c r="A23412" s="1081">
        <v>45723</v>
      </c>
      <c r="B23412" s="1082" t="s">
        <v>12783</v>
      </c>
      <c r="C23412" s="1082" t="s">
        <v>12271</v>
      </c>
      <c r="D23412" s="1123" t="s">
        <v>16182</v>
      </c>
      <c r="E23412" s="1083">
        <v>50000</v>
      </c>
      <c r="F23412" s="1083"/>
      <c r="G23412" s="125">
        <f t="shared" ref="G23412" si="715">F23412-E23412</f>
        <v>-50000</v>
      </c>
      <c r="H23412" s="704" t="s">
        <v>16204</v>
      </c>
    </row>
    <row r="23413" spans="1:8" ht="15" x14ac:dyDescent="0.2">
      <c r="A23413" s="1081">
        <v>45723</v>
      </c>
      <c r="B23413" s="1082" t="s">
        <v>15261</v>
      </c>
      <c r="C23413" s="565" t="s">
        <v>14600</v>
      </c>
      <c r="D23413" s="873" t="s">
        <v>16186</v>
      </c>
      <c r="E23413" s="566">
        <v>25000</v>
      </c>
      <c r="F23413" s="1083"/>
      <c r="G23413" s="125">
        <f t="shared" ref="G23413" si="716">F23413-E23413</f>
        <v>-25000</v>
      </c>
      <c r="H23413" s="704" t="s">
        <v>16204</v>
      </c>
    </row>
    <row r="23414" spans="1:8" ht="15" x14ac:dyDescent="0.2">
      <c r="A23414" s="1081">
        <v>45723</v>
      </c>
      <c r="B23414" s="1082" t="s">
        <v>14568</v>
      </c>
      <c r="C23414" s="565" t="s">
        <v>14600</v>
      </c>
      <c r="D23414" s="873" t="s">
        <v>16186</v>
      </c>
      <c r="E23414" s="566">
        <v>25000</v>
      </c>
      <c r="F23414" s="1083"/>
      <c r="G23414" s="125">
        <f t="shared" ref="G23414:G23432" si="717">F23414-E23414</f>
        <v>-25000</v>
      </c>
      <c r="H23414" s="704" t="s">
        <v>16204</v>
      </c>
    </row>
    <row r="23415" spans="1:8" ht="15" x14ac:dyDescent="0.2">
      <c r="A23415" s="1081">
        <v>45723</v>
      </c>
      <c r="B23415" s="1082" t="s">
        <v>11068</v>
      </c>
      <c r="C23415" s="669" t="s">
        <v>1062</v>
      </c>
      <c r="D23415" s="905" t="s">
        <v>16187</v>
      </c>
      <c r="E23415" s="671">
        <v>41115</v>
      </c>
      <c r="F23415" s="1083"/>
      <c r="G23415" s="125">
        <f t="shared" si="717"/>
        <v>-41115</v>
      </c>
      <c r="H23415" s="704" t="s">
        <v>16204</v>
      </c>
    </row>
    <row r="23416" spans="1:8" ht="15" x14ac:dyDescent="0.2">
      <c r="A23416" s="1081">
        <v>45723</v>
      </c>
      <c r="B23416" s="1082" t="s">
        <v>7801</v>
      </c>
      <c r="C23416" s="669" t="s">
        <v>1062</v>
      </c>
      <c r="D23416" s="905" t="s">
        <v>16187</v>
      </c>
      <c r="E23416" s="671">
        <v>11850</v>
      </c>
      <c r="F23416" s="1083"/>
      <c r="G23416" s="125">
        <f t="shared" si="717"/>
        <v>-11850</v>
      </c>
      <c r="H23416" s="704" t="s">
        <v>16204</v>
      </c>
    </row>
    <row r="23417" spans="1:8" ht="15" x14ac:dyDescent="0.2">
      <c r="A23417" s="1081">
        <v>45723</v>
      </c>
      <c r="B23417" s="1082" t="s">
        <v>9344</v>
      </c>
      <c r="C23417" s="669" t="s">
        <v>1062</v>
      </c>
      <c r="D23417" s="905" t="s">
        <v>16187</v>
      </c>
      <c r="E23417" s="671">
        <v>1950</v>
      </c>
      <c r="F23417" s="1083"/>
      <c r="G23417" s="125">
        <f t="shared" si="717"/>
        <v>-1950</v>
      </c>
      <c r="H23417" s="704" t="s">
        <v>16204</v>
      </c>
    </row>
    <row r="23418" spans="1:8" ht="15" x14ac:dyDescent="0.2">
      <c r="A23418" s="1081">
        <v>45723</v>
      </c>
      <c r="B23418" s="1082" t="s">
        <v>12388</v>
      </c>
      <c r="C23418" s="669" t="s">
        <v>1062</v>
      </c>
      <c r="D23418" s="905" t="s">
        <v>16187</v>
      </c>
      <c r="E23418" s="671">
        <v>3292</v>
      </c>
      <c r="F23418" s="1083"/>
      <c r="G23418" s="125">
        <f t="shared" si="717"/>
        <v>-3292</v>
      </c>
      <c r="H23418" s="704" t="s">
        <v>16204</v>
      </c>
    </row>
    <row r="23419" spans="1:8" ht="15" x14ac:dyDescent="0.2">
      <c r="A23419" s="1081">
        <v>45723</v>
      </c>
      <c r="B23419" s="1082" t="s">
        <v>12671</v>
      </c>
      <c r="C23419" s="669" t="s">
        <v>1062</v>
      </c>
      <c r="D23419" s="905" t="s">
        <v>16187</v>
      </c>
      <c r="E23419" s="671">
        <v>28118</v>
      </c>
      <c r="F23419" s="1083"/>
      <c r="G23419" s="125">
        <f t="shared" si="717"/>
        <v>-28118</v>
      </c>
      <c r="H23419" s="704" t="s">
        <v>16204</v>
      </c>
    </row>
    <row r="23420" spans="1:8" ht="15" x14ac:dyDescent="0.2">
      <c r="A23420" s="1081">
        <v>45723</v>
      </c>
      <c r="B23420" s="1082" t="s">
        <v>13098</v>
      </c>
      <c r="C23420" s="669" t="s">
        <v>1062</v>
      </c>
      <c r="D23420" s="905" t="s">
        <v>16187</v>
      </c>
      <c r="E23420" s="671">
        <v>13623</v>
      </c>
      <c r="F23420" s="1083"/>
      <c r="G23420" s="125">
        <f t="shared" si="717"/>
        <v>-13623</v>
      </c>
      <c r="H23420" s="704" t="s">
        <v>16204</v>
      </c>
    </row>
    <row r="23421" spans="1:8" ht="15" x14ac:dyDescent="0.2">
      <c r="A23421" s="1081">
        <v>45723</v>
      </c>
      <c r="B23421" s="1082" t="s">
        <v>13240</v>
      </c>
      <c r="C23421" s="669" t="s">
        <v>1062</v>
      </c>
      <c r="D23421" s="905" t="s">
        <v>16187</v>
      </c>
      <c r="E23421" s="671">
        <v>31245</v>
      </c>
      <c r="F23421" s="1083"/>
      <c r="G23421" s="125">
        <f t="shared" si="717"/>
        <v>-31245</v>
      </c>
      <c r="H23421" s="704" t="s">
        <v>16204</v>
      </c>
    </row>
    <row r="23422" spans="1:8" ht="15" x14ac:dyDescent="0.2">
      <c r="A23422" s="1081">
        <v>45723</v>
      </c>
      <c r="B23422" s="1082" t="s">
        <v>13213</v>
      </c>
      <c r="C23422" s="669" t="s">
        <v>1062</v>
      </c>
      <c r="D23422" s="905" t="s">
        <v>16187</v>
      </c>
      <c r="E23422" s="671">
        <v>23937</v>
      </c>
      <c r="F23422" s="1083"/>
      <c r="G23422" s="125">
        <f t="shared" si="717"/>
        <v>-23937</v>
      </c>
      <c r="H23422" s="704" t="s">
        <v>16204</v>
      </c>
    </row>
    <row r="23423" spans="1:8" ht="15" x14ac:dyDescent="0.2">
      <c r="A23423" s="1081">
        <v>45723</v>
      </c>
      <c r="B23423" s="1082" t="s">
        <v>13165</v>
      </c>
      <c r="C23423" s="669" t="s">
        <v>1062</v>
      </c>
      <c r="D23423" s="905" t="s">
        <v>16187</v>
      </c>
      <c r="E23423" s="671">
        <v>689</v>
      </c>
      <c r="F23423" s="1083"/>
      <c r="G23423" s="125">
        <f t="shared" si="717"/>
        <v>-689</v>
      </c>
      <c r="H23423" s="704" t="s">
        <v>16204</v>
      </c>
    </row>
    <row r="23424" spans="1:8" ht="15" x14ac:dyDescent="0.2">
      <c r="A23424" s="1081">
        <v>45723</v>
      </c>
      <c r="B23424" s="1082" t="s">
        <v>13417</v>
      </c>
      <c r="C23424" s="669" t="s">
        <v>1062</v>
      </c>
      <c r="D23424" s="905" t="s">
        <v>16187</v>
      </c>
      <c r="E23424" s="671">
        <v>1260</v>
      </c>
      <c r="F23424" s="1083"/>
      <c r="G23424" s="125">
        <f t="shared" si="717"/>
        <v>-1260</v>
      </c>
      <c r="H23424" s="704" t="s">
        <v>16204</v>
      </c>
    </row>
    <row r="23425" spans="1:8" ht="15" x14ac:dyDescent="0.2">
      <c r="A23425" s="1081">
        <v>45723</v>
      </c>
      <c r="B23425" s="1082" t="s">
        <v>13519</v>
      </c>
      <c r="C23425" s="669" t="s">
        <v>1062</v>
      </c>
      <c r="D23425" s="905" t="s">
        <v>16187</v>
      </c>
      <c r="E23425" s="671">
        <v>48500</v>
      </c>
      <c r="F23425" s="1083"/>
      <c r="G23425" s="125">
        <f t="shared" si="717"/>
        <v>-48500</v>
      </c>
      <c r="H23425" s="704" t="s">
        <v>16204</v>
      </c>
    </row>
    <row r="23426" spans="1:8" ht="15" x14ac:dyDescent="0.2">
      <c r="A23426" s="1081">
        <v>45723</v>
      </c>
      <c r="B23426" s="1082" t="s">
        <v>14539</v>
      </c>
      <c r="C23426" s="669" t="s">
        <v>1062</v>
      </c>
      <c r="D23426" s="905" t="s">
        <v>16187</v>
      </c>
      <c r="E23426" s="671">
        <v>13490</v>
      </c>
      <c r="F23426" s="1083"/>
      <c r="G23426" s="125">
        <f t="shared" si="717"/>
        <v>-13490</v>
      </c>
      <c r="H23426" s="704" t="s">
        <v>16204</v>
      </c>
    </row>
    <row r="23427" spans="1:8" ht="15" x14ac:dyDescent="0.2">
      <c r="A23427" s="1081">
        <v>45723</v>
      </c>
      <c r="B23427" s="1082" t="s">
        <v>15033</v>
      </c>
      <c r="C23427" s="669" t="s">
        <v>1062</v>
      </c>
      <c r="D23427" s="905" t="s">
        <v>16187</v>
      </c>
      <c r="E23427" s="671">
        <v>2973</v>
      </c>
      <c r="F23427" s="1083"/>
      <c r="G23427" s="125">
        <f t="shared" si="717"/>
        <v>-2973</v>
      </c>
      <c r="H23427" s="704" t="s">
        <v>16204</v>
      </c>
    </row>
    <row r="23428" spans="1:8" ht="15" x14ac:dyDescent="0.2">
      <c r="A23428" s="1081">
        <v>45723</v>
      </c>
      <c r="B23428" s="1082" t="s">
        <v>15257</v>
      </c>
      <c r="C23428" s="669" t="s">
        <v>1062</v>
      </c>
      <c r="D23428" s="905" t="s">
        <v>16187</v>
      </c>
      <c r="E23428" s="671">
        <v>18043</v>
      </c>
      <c r="F23428" s="1083"/>
      <c r="G23428" s="125">
        <f t="shared" si="717"/>
        <v>-18043</v>
      </c>
      <c r="H23428" s="704" t="s">
        <v>16204</v>
      </c>
    </row>
    <row r="23429" spans="1:8" ht="15" x14ac:dyDescent="0.2">
      <c r="A23429" s="1081">
        <v>45723</v>
      </c>
      <c r="B23429" s="1082" t="s">
        <v>15260</v>
      </c>
      <c r="C23429" s="669" t="s">
        <v>1062</v>
      </c>
      <c r="D23429" s="905" t="s">
        <v>16187</v>
      </c>
      <c r="E23429" s="671">
        <v>9915</v>
      </c>
      <c r="F23429" s="1083"/>
      <c r="G23429" s="125">
        <f t="shared" si="717"/>
        <v>-9915</v>
      </c>
      <c r="H23429" s="704" t="s">
        <v>16204</v>
      </c>
    </row>
    <row r="23430" spans="1:8" ht="24" x14ac:dyDescent="0.2">
      <c r="A23430" s="1081">
        <v>45723</v>
      </c>
      <c r="B23430" s="1082" t="s">
        <v>14334</v>
      </c>
      <c r="C23430" s="1082" t="s">
        <v>10972</v>
      </c>
      <c r="D23430" s="1123" t="s">
        <v>16183</v>
      </c>
      <c r="E23430" s="1083">
        <v>54900</v>
      </c>
      <c r="F23430" s="1083"/>
      <c r="G23430" s="125">
        <f t="shared" si="717"/>
        <v>-54900</v>
      </c>
      <c r="H23430" s="704" t="s">
        <v>16204</v>
      </c>
    </row>
    <row r="23431" spans="1:8" ht="15" x14ac:dyDescent="0.2">
      <c r="A23431" s="1201">
        <v>45723</v>
      </c>
      <c r="B23431" s="1202" t="s">
        <v>25</v>
      </c>
      <c r="C23431" s="1202" t="s">
        <v>7593</v>
      </c>
      <c r="D23431" s="1203" t="s">
        <v>16184</v>
      </c>
      <c r="E23431" s="125">
        <v>85000</v>
      </c>
      <c r="F23431" s="125"/>
      <c r="G23431" s="125">
        <f t="shared" si="717"/>
        <v>-85000</v>
      </c>
      <c r="H23431" s="1204" t="s">
        <v>16204</v>
      </c>
    </row>
    <row r="23432" spans="1:8" ht="15" x14ac:dyDescent="0.2">
      <c r="A23432" s="1201">
        <v>45723</v>
      </c>
      <c r="B23432" s="1202" t="s">
        <v>15337</v>
      </c>
      <c r="C23432" s="1202" t="s">
        <v>285</v>
      </c>
      <c r="D23432" s="1203" t="s">
        <v>16185</v>
      </c>
      <c r="E23432" s="125">
        <v>20000</v>
      </c>
      <c r="F23432" s="125"/>
      <c r="G23432" s="125">
        <f t="shared" si="717"/>
        <v>-20000</v>
      </c>
      <c r="H23432" s="1204" t="s">
        <v>16204</v>
      </c>
    </row>
    <row r="23433" spans="1:8" ht="15" x14ac:dyDescent="0.2">
      <c r="A23433" s="1201">
        <v>45724</v>
      </c>
      <c r="B23433" s="1202" t="s">
        <v>11864</v>
      </c>
      <c r="C23433" s="1202" t="s">
        <v>10972</v>
      </c>
      <c r="D23433" s="1203" t="s">
        <v>16188</v>
      </c>
      <c r="E23433" s="125">
        <v>3600</v>
      </c>
      <c r="F23433" s="125"/>
      <c r="G23433" s="125">
        <f t="shared" ref="G23433:G23438" si="718">F23433-E23433</f>
        <v>-3600</v>
      </c>
      <c r="H23433" s="1204" t="s">
        <v>16204</v>
      </c>
    </row>
    <row r="23434" spans="1:8" ht="15" x14ac:dyDescent="0.2">
      <c r="A23434" s="1201">
        <v>45724</v>
      </c>
      <c r="B23434" s="1202" t="s">
        <v>15261</v>
      </c>
      <c r="C23434" s="1202" t="s">
        <v>10972</v>
      </c>
      <c r="D23434" s="1203" t="s">
        <v>16189</v>
      </c>
      <c r="E23434" s="125">
        <v>3208</v>
      </c>
      <c r="F23434" s="125"/>
      <c r="G23434" s="125">
        <f t="shared" si="718"/>
        <v>-3208</v>
      </c>
      <c r="H23434" s="1204" t="s">
        <v>16204</v>
      </c>
    </row>
    <row r="23435" spans="1:8" ht="15" x14ac:dyDescent="0.2">
      <c r="A23435" s="1201">
        <v>45724</v>
      </c>
      <c r="B23435" s="1205" t="s">
        <v>14596</v>
      </c>
      <c r="C23435" s="1205" t="s">
        <v>793</v>
      </c>
      <c r="D23435" s="1206" t="s">
        <v>11015</v>
      </c>
      <c r="E23435" s="1049">
        <v>59500</v>
      </c>
      <c r="F23435" s="125"/>
      <c r="G23435" s="125">
        <f t="shared" si="718"/>
        <v>-59500</v>
      </c>
      <c r="H23435" s="1204" t="s">
        <v>16204</v>
      </c>
    </row>
    <row r="23436" spans="1:8" ht="15" x14ac:dyDescent="0.2">
      <c r="A23436" s="1201">
        <v>45724</v>
      </c>
      <c r="B23436" s="1205" t="s">
        <v>13213</v>
      </c>
      <c r="C23436" s="1205" t="s">
        <v>793</v>
      </c>
      <c r="D23436" s="1206" t="s">
        <v>15477</v>
      </c>
      <c r="E23436" s="1049">
        <v>30400</v>
      </c>
      <c r="F23436" s="125"/>
      <c r="G23436" s="125">
        <f t="shared" si="718"/>
        <v>-30400</v>
      </c>
      <c r="H23436" s="1204" t="s">
        <v>16204</v>
      </c>
    </row>
    <row r="23437" spans="1:8" ht="15" x14ac:dyDescent="0.2">
      <c r="A23437" s="1201">
        <v>45724</v>
      </c>
      <c r="B23437" s="1202" t="s">
        <v>14596</v>
      </c>
      <c r="C23437" s="1202" t="s">
        <v>391</v>
      </c>
      <c r="D23437" s="1203" t="s">
        <v>10294</v>
      </c>
      <c r="E23437" s="125">
        <v>1300</v>
      </c>
      <c r="F23437" s="125"/>
      <c r="G23437" s="125">
        <f t="shared" si="718"/>
        <v>-1300</v>
      </c>
      <c r="H23437" s="1204" t="s">
        <v>16204</v>
      </c>
    </row>
    <row r="23438" spans="1:8" ht="15" x14ac:dyDescent="0.2">
      <c r="A23438" s="1201">
        <v>45724</v>
      </c>
      <c r="B23438" s="1202" t="s">
        <v>13240</v>
      </c>
      <c r="C23438" s="1202" t="s">
        <v>10972</v>
      </c>
      <c r="D23438" s="1203" t="s">
        <v>16190</v>
      </c>
      <c r="E23438" s="125">
        <v>10000</v>
      </c>
      <c r="F23438" s="125"/>
      <c r="G23438" s="125">
        <f t="shared" si="718"/>
        <v>-10000</v>
      </c>
      <c r="H23438" s="1204" t="s">
        <v>16204</v>
      </c>
    </row>
    <row r="23439" spans="1:8" ht="15" x14ac:dyDescent="0.2">
      <c r="A23439" s="1081">
        <v>45724</v>
      </c>
      <c r="B23439" s="1082" t="s">
        <v>10045</v>
      </c>
      <c r="C23439" s="1082" t="s">
        <v>391</v>
      </c>
      <c r="D23439" s="1123" t="s">
        <v>16191</v>
      </c>
      <c r="E23439" s="1083">
        <v>17000</v>
      </c>
      <c r="F23439" s="1083"/>
      <c r="G23439" s="125">
        <f t="shared" ref="G23439" si="719">F23439-E23439</f>
        <v>-17000</v>
      </c>
      <c r="H23439" s="704" t="s">
        <v>16204</v>
      </c>
    </row>
    <row r="23440" spans="1:8" ht="15" x14ac:dyDescent="0.2">
      <c r="A23440" s="1081">
        <v>45725</v>
      </c>
      <c r="B23440" s="1082" t="s">
        <v>11068</v>
      </c>
      <c r="C23440" s="669" t="s">
        <v>11721</v>
      </c>
      <c r="D23440" s="905" t="s">
        <v>16192</v>
      </c>
      <c r="E23440" s="671">
        <v>120229</v>
      </c>
      <c r="F23440" s="1083"/>
      <c r="G23440" s="125">
        <f t="shared" ref="G23440" si="720">F23440-E23440</f>
        <v>-120229</v>
      </c>
      <c r="H23440" s="704" t="s">
        <v>16204</v>
      </c>
    </row>
    <row r="23441" spans="1:8" ht="15" x14ac:dyDescent="0.2">
      <c r="A23441" s="1081">
        <v>45725</v>
      </c>
      <c r="B23441" s="1082" t="s">
        <v>13279</v>
      </c>
      <c r="C23441" s="669" t="s">
        <v>11721</v>
      </c>
      <c r="D23441" s="905" t="s">
        <v>16192</v>
      </c>
      <c r="E23441" s="671">
        <v>94000</v>
      </c>
      <c r="F23441" s="1083"/>
      <c r="G23441" s="125">
        <f t="shared" ref="G23441:G23443" si="721">F23441-E23441</f>
        <v>-94000</v>
      </c>
      <c r="H23441" s="704" t="s">
        <v>16204</v>
      </c>
    </row>
    <row r="23442" spans="1:8" ht="15" x14ac:dyDescent="0.2">
      <c r="A23442" s="1081">
        <v>45725</v>
      </c>
      <c r="B23442" s="1082" t="s">
        <v>13904</v>
      </c>
      <c r="C23442" s="669" t="s">
        <v>11721</v>
      </c>
      <c r="D23442" s="905" t="s">
        <v>16192</v>
      </c>
      <c r="E23442" s="671">
        <v>191771</v>
      </c>
      <c r="F23442" s="1083"/>
      <c r="G23442" s="125">
        <f t="shared" si="721"/>
        <v>-191771</v>
      </c>
      <c r="H23442" s="704" t="s">
        <v>16204</v>
      </c>
    </row>
    <row r="23443" spans="1:8" ht="15" x14ac:dyDescent="0.2">
      <c r="A23443" s="1081">
        <v>45725</v>
      </c>
      <c r="B23443" s="1082" t="s">
        <v>13297</v>
      </c>
      <c r="C23443" s="669" t="s">
        <v>11721</v>
      </c>
      <c r="D23443" s="905" t="s">
        <v>16192</v>
      </c>
      <c r="E23443" s="671">
        <v>94000</v>
      </c>
      <c r="F23443" s="1083"/>
      <c r="G23443" s="125">
        <f t="shared" si="721"/>
        <v>-94000</v>
      </c>
      <c r="H23443" s="704" t="s">
        <v>16204</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16204</v>
      </c>
    </row>
    <row r="23445" spans="1:8" ht="15" x14ac:dyDescent="0.2">
      <c r="A23445" s="1201">
        <v>45726</v>
      </c>
      <c r="B23445" s="1202" t="s">
        <v>14596</v>
      </c>
      <c r="C23445" s="1202" t="s">
        <v>3144</v>
      </c>
      <c r="D23445" s="1203" t="s">
        <v>9212</v>
      </c>
      <c r="E23445" s="125">
        <v>20550</v>
      </c>
      <c r="F23445" s="125"/>
      <c r="G23445" s="125">
        <f t="shared" si="722"/>
        <v>-20550</v>
      </c>
      <c r="H23445" s="1204" t="s">
        <v>16204</v>
      </c>
    </row>
    <row r="23446" spans="1:8" ht="15" x14ac:dyDescent="0.2">
      <c r="A23446" s="1081">
        <v>45726</v>
      </c>
      <c r="B23446" s="1082" t="s">
        <v>11068</v>
      </c>
      <c r="C23446" s="669" t="s">
        <v>14180</v>
      </c>
      <c r="D23446" s="905" t="s">
        <v>16194</v>
      </c>
      <c r="E23446" s="671">
        <v>86110</v>
      </c>
      <c r="F23446" s="1083"/>
      <c r="G23446" s="125">
        <f t="shared" ref="G23446:G23451" si="723">F23446-E23446</f>
        <v>-86110</v>
      </c>
      <c r="H23446" s="704" t="s">
        <v>16204</v>
      </c>
    </row>
    <row r="23447" spans="1:8" ht="15" x14ac:dyDescent="0.2">
      <c r="A23447" s="1081">
        <v>45726</v>
      </c>
      <c r="B23447" s="1082" t="s">
        <v>12783</v>
      </c>
      <c r="C23447" s="669" t="s">
        <v>14180</v>
      </c>
      <c r="D23447" s="905" t="s">
        <v>16194</v>
      </c>
      <c r="E23447" s="671">
        <v>393890</v>
      </c>
      <c r="F23447" s="1083"/>
      <c r="G23447" s="125">
        <f t="shared" si="723"/>
        <v>-393890</v>
      </c>
      <c r="H23447" s="704" t="s">
        <v>16204</v>
      </c>
    </row>
    <row r="23448" spans="1:8" ht="15" x14ac:dyDescent="0.2">
      <c r="A23448" s="1081">
        <v>45726</v>
      </c>
      <c r="B23448" s="1082" t="s">
        <v>12671</v>
      </c>
      <c r="C23448" s="669" t="s">
        <v>14180</v>
      </c>
      <c r="D23448" s="905" t="s">
        <v>16194</v>
      </c>
      <c r="E23448" s="671">
        <v>20000</v>
      </c>
      <c r="F23448" s="1083"/>
      <c r="G23448" s="125">
        <f t="shared" si="723"/>
        <v>-20000</v>
      </c>
      <c r="H23448" s="704" t="s">
        <v>16204</v>
      </c>
    </row>
    <row r="23449" spans="1:8" ht="24" x14ac:dyDescent="0.2">
      <c r="A23449" s="1081">
        <v>45726</v>
      </c>
      <c r="B23449" s="1082" t="s">
        <v>10045</v>
      </c>
      <c r="C23449" s="1082" t="s">
        <v>391</v>
      </c>
      <c r="D23449" s="1123" t="s">
        <v>16193</v>
      </c>
      <c r="E23449" s="1083">
        <v>49000</v>
      </c>
      <c r="F23449" s="1083"/>
      <c r="G23449" s="125">
        <f t="shared" si="723"/>
        <v>-49000</v>
      </c>
      <c r="H23449" s="704" t="s">
        <v>16204</v>
      </c>
    </row>
    <row r="23450" spans="1:8" ht="15" x14ac:dyDescent="0.2">
      <c r="A23450" s="1081">
        <v>45726</v>
      </c>
      <c r="B23450" s="1082" t="s">
        <v>15260</v>
      </c>
      <c r="C23450" s="669" t="s">
        <v>3144</v>
      </c>
      <c r="D23450" s="905" t="s">
        <v>16195</v>
      </c>
      <c r="E23450" s="671">
        <v>127161</v>
      </c>
      <c r="F23450" s="1083"/>
      <c r="G23450" s="125">
        <f t="shared" si="723"/>
        <v>-127161</v>
      </c>
      <c r="H23450" s="704" t="s">
        <v>16204</v>
      </c>
    </row>
    <row r="23451" spans="1:8" ht="15" x14ac:dyDescent="0.2">
      <c r="A23451" s="1081">
        <v>45726</v>
      </c>
      <c r="B23451" s="1082" t="s">
        <v>13240</v>
      </c>
      <c r="C23451" s="669" t="s">
        <v>3144</v>
      </c>
      <c r="D23451" s="905" t="s">
        <v>16195</v>
      </c>
      <c r="E23451" s="671">
        <v>42260</v>
      </c>
      <c r="F23451" s="1083"/>
      <c r="G23451" s="125">
        <f t="shared" si="723"/>
        <v>-42260</v>
      </c>
      <c r="H23451" s="704" t="s">
        <v>16204</v>
      </c>
    </row>
    <row r="23452" spans="1:8" ht="15" x14ac:dyDescent="0.2">
      <c r="A23452" s="1081">
        <v>45727</v>
      </c>
      <c r="B23452" s="1082" t="s">
        <v>11423</v>
      </c>
      <c r="C23452" s="550" t="s">
        <v>15923</v>
      </c>
      <c r="D23452" s="739" t="s">
        <v>16198</v>
      </c>
      <c r="E23452" s="551">
        <v>14432</v>
      </c>
      <c r="F23452" s="1083"/>
      <c r="G23452" s="125">
        <f t="shared" ref="G23452:G23478" si="724">F23452-E23452</f>
        <v>-14432</v>
      </c>
      <c r="H23452" s="704" t="s">
        <v>16204</v>
      </c>
    </row>
    <row r="23453" spans="1:8" ht="15" x14ac:dyDescent="0.2">
      <c r="A23453" s="1081">
        <v>45727</v>
      </c>
      <c r="B23453" s="1082" t="s">
        <v>12492</v>
      </c>
      <c r="C23453" s="550" t="s">
        <v>15923</v>
      </c>
      <c r="D23453" s="739" t="s">
        <v>16198</v>
      </c>
      <c r="E23453" s="551">
        <v>64807</v>
      </c>
      <c r="F23453" s="1083"/>
      <c r="G23453" s="125">
        <f t="shared" si="724"/>
        <v>-64807</v>
      </c>
      <c r="H23453" s="704" t="s">
        <v>16204</v>
      </c>
    </row>
    <row r="23454" spans="1:8" ht="15" x14ac:dyDescent="0.2">
      <c r="A23454" s="1081">
        <v>45727</v>
      </c>
      <c r="B23454" s="1082" t="s">
        <v>12671</v>
      </c>
      <c r="C23454" s="550" t="s">
        <v>15923</v>
      </c>
      <c r="D23454" s="739" t="s">
        <v>16198</v>
      </c>
      <c r="E23454" s="551">
        <v>85960</v>
      </c>
      <c r="F23454" s="1083"/>
      <c r="G23454" s="125">
        <f t="shared" si="724"/>
        <v>-85960</v>
      </c>
      <c r="H23454" s="704" t="s">
        <v>16204</v>
      </c>
    </row>
    <row r="23455" spans="1:8" ht="15" x14ac:dyDescent="0.2">
      <c r="A23455" s="1081">
        <v>45727</v>
      </c>
      <c r="B23455" s="1082" t="s">
        <v>13098</v>
      </c>
      <c r="C23455" s="550" t="s">
        <v>15923</v>
      </c>
      <c r="D23455" s="739" t="s">
        <v>16198</v>
      </c>
      <c r="E23455" s="551">
        <v>8059</v>
      </c>
      <c r="F23455" s="1083"/>
      <c r="G23455" s="125">
        <f t="shared" si="724"/>
        <v>-8059</v>
      </c>
      <c r="H23455" s="704" t="s">
        <v>16204</v>
      </c>
    </row>
    <row r="23456" spans="1:8" ht="15" x14ac:dyDescent="0.2">
      <c r="A23456" s="1081">
        <v>45727</v>
      </c>
      <c r="B23456" s="1082" t="s">
        <v>13240</v>
      </c>
      <c r="C23456" s="550" t="s">
        <v>15923</v>
      </c>
      <c r="D23456" s="739" t="s">
        <v>16198</v>
      </c>
      <c r="E23456" s="551">
        <v>60172</v>
      </c>
      <c r="F23456" s="1083"/>
      <c r="G23456" s="125">
        <f t="shared" si="724"/>
        <v>-60172</v>
      </c>
      <c r="H23456" s="704" t="s">
        <v>16204</v>
      </c>
    </row>
    <row r="23457" spans="1:8" ht="15" x14ac:dyDescent="0.2">
      <c r="A23457" s="1081">
        <v>45727</v>
      </c>
      <c r="B23457" s="1082" t="s">
        <v>13213</v>
      </c>
      <c r="C23457" s="550" t="s">
        <v>15923</v>
      </c>
      <c r="D23457" s="739" t="s">
        <v>16198</v>
      </c>
      <c r="E23457" s="551">
        <v>86026</v>
      </c>
      <c r="F23457" s="1083"/>
      <c r="G23457" s="125">
        <f t="shared" si="724"/>
        <v>-86026</v>
      </c>
      <c r="H23457" s="704" t="s">
        <v>16204</v>
      </c>
    </row>
    <row r="23458" spans="1:8" ht="15" x14ac:dyDescent="0.2">
      <c r="A23458" s="1081">
        <v>45727</v>
      </c>
      <c r="B23458" s="1082" t="s">
        <v>13278</v>
      </c>
      <c r="C23458" s="550" t="s">
        <v>15923</v>
      </c>
      <c r="D23458" s="739" t="s">
        <v>16198</v>
      </c>
      <c r="E23458" s="551">
        <v>81553</v>
      </c>
      <c r="F23458" s="1083"/>
      <c r="G23458" s="125">
        <f t="shared" si="724"/>
        <v>-81553</v>
      </c>
      <c r="H23458" s="704" t="s">
        <v>16204</v>
      </c>
    </row>
    <row r="23459" spans="1:8" ht="15" x14ac:dyDescent="0.2">
      <c r="A23459" s="1081">
        <v>45727</v>
      </c>
      <c r="B23459" s="1082" t="s">
        <v>14539</v>
      </c>
      <c r="C23459" s="550" t="s">
        <v>15923</v>
      </c>
      <c r="D23459" s="739" t="s">
        <v>16198</v>
      </c>
      <c r="E23459" s="551">
        <v>85881</v>
      </c>
      <c r="F23459" s="1083"/>
      <c r="G23459" s="125">
        <f t="shared" si="724"/>
        <v>-85881</v>
      </c>
      <c r="H23459" s="704" t="s">
        <v>16204</v>
      </c>
    </row>
    <row r="23460" spans="1:8" ht="15" x14ac:dyDescent="0.2">
      <c r="A23460" s="1081">
        <v>45727</v>
      </c>
      <c r="B23460" s="1082" t="s">
        <v>14351</v>
      </c>
      <c r="C23460" s="550" t="s">
        <v>15923</v>
      </c>
      <c r="D23460" s="739" t="s">
        <v>16198</v>
      </c>
      <c r="E23460" s="551">
        <v>116510</v>
      </c>
      <c r="F23460" s="1083"/>
      <c r="G23460" s="125">
        <f t="shared" si="724"/>
        <v>-116510</v>
      </c>
      <c r="H23460" s="704" t="s">
        <v>16204</v>
      </c>
    </row>
    <row r="23461" spans="1:8" ht="15" x14ac:dyDescent="0.2">
      <c r="A23461" s="1081">
        <v>45727</v>
      </c>
      <c r="B23461" s="1082" t="s">
        <v>14596</v>
      </c>
      <c r="C23461" s="550" t="s">
        <v>15923</v>
      </c>
      <c r="D23461" s="739" t="s">
        <v>16198</v>
      </c>
      <c r="E23461" s="551">
        <v>92744</v>
      </c>
      <c r="F23461" s="1083"/>
      <c r="G23461" s="125">
        <f t="shared" si="724"/>
        <v>-92744</v>
      </c>
      <c r="H23461" s="704" t="s">
        <v>16204</v>
      </c>
    </row>
    <row r="23462" spans="1:8" ht="15" x14ac:dyDescent="0.2">
      <c r="A23462" s="1081">
        <v>45727</v>
      </c>
      <c r="B23462" s="1082" t="s">
        <v>15004</v>
      </c>
      <c r="C23462" s="550" t="s">
        <v>15923</v>
      </c>
      <c r="D23462" s="739" t="s">
        <v>16198</v>
      </c>
      <c r="E23462" s="551">
        <v>14554</v>
      </c>
      <c r="F23462" s="1083"/>
      <c r="G23462" s="125">
        <f t="shared" si="724"/>
        <v>-14554</v>
      </c>
      <c r="H23462" s="704" t="s">
        <v>16204</v>
      </c>
    </row>
    <row r="23463" spans="1:8" ht="15" x14ac:dyDescent="0.2">
      <c r="A23463" s="1081">
        <v>45727</v>
      </c>
      <c r="B23463" s="1082" t="s">
        <v>15033</v>
      </c>
      <c r="C23463" s="550" t="s">
        <v>15923</v>
      </c>
      <c r="D23463" s="739" t="s">
        <v>16198</v>
      </c>
      <c r="E23463" s="551">
        <v>59094</v>
      </c>
      <c r="F23463" s="1083"/>
      <c r="G23463" s="125">
        <f t="shared" si="724"/>
        <v>-59094</v>
      </c>
      <c r="H23463" s="704" t="s">
        <v>16204</v>
      </c>
    </row>
    <row r="23464" spans="1:8" ht="15" x14ac:dyDescent="0.2">
      <c r="A23464" s="1081">
        <v>45727</v>
      </c>
      <c r="B23464" s="1082" t="s">
        <v>15260</v>
      </c>
      <c r="C23464" s="550" t="s">
        <v>15923</v>
      </c>
      <c r="D23464" s="739" t="s">
        <v>16198</v>
      </c>
      <c r="E23464" s="551">
        <v>30208</v>
      </c>
      <c r="F23464" s="1083"/>
      <c r="G23464" s="125">
        <f t="shared" si="724"/>
        <v>-30208</v>
      </c>
      <c r="H23464" s="704" t="s">
        <v>16204</v>
      </c>
    </row>
    <row r="23465" spans="1:8" ht="15" x14ac:dyDescent="0.2">
      <c r="A23465" s="1081">
        <v>45727</v>
      </c>
      <c r="B23465" s="1082" t="s">
        <v>16062</v>
      </c>
      <c r="C23465" s="649" t="s">
        <v>10972</v>
      </c>
      <c r="D23465" s="904" t="s">
        <v>16220</v>
      </c>
      <c r="E23465" s="650">
        <v>92640</v>
      </c>
      <c r="F23465" s="1083"/>
      <c r="G23465" s="125">
        <f t="shared" si="724"/>
        <v>-92640</v>
      </c>
      <c r="H23465" s="704" t="s">
        <v>16204</v>
      </c>
    </row>
    <row r="23466" spans="1:8" ht="15" x14ac:dyDescent="0.2">
      <c r="A23466" s="1081">
        <v>45727</v>
      </c>
      <c r="B23466" s="1082" t="s">
        <v>13278</v>
      </c>
      <c r="C23466" s="649" t="s">
        <v>10972</v>
      </c>
      <c r="D23466" s="904" t="s">
        <v>16220</v>
      </c>
      <c r="E23466" s="650">
        <v>24030</v>
      </c>
      <c r="F23466" s="1083"/>
      <c r="G23466" s="125">
        <f t="shared" si="724"/>
        <v>-24030</v>
      </c>
      <c r="H23466" s="704" t="s">
        <v>16204</v>
      </c>
    </row>
    <row r="23467" spans="1:8" ht="15" x14ac:dyDescent="0.2">
      <c r="A23467" s="1081">
        <v>45727</v>
      </c>
      <c r="B23467" s="1082" t="s">
        <v>15338</v>
      </c>
      <c r="C23467" s="649" t="s">
        <v>10972</v>
      </c>
      <c r="D23467" s="904" t="s">
        <v>16220</v>
      </c>
      <c r="E23467" s="650">
        <v>13850</v>
      </c>
      <c r="F23467" s="1083"/>
      <c r="G23467" s="125">
        <f t="shared" si="724"/>
        <v>-13850</v>
      </c>
      <c r="H23467" s="704" t="s">
        <v>16204</v>
      </c>
    </row>
    <row r="23468" spans="1:8" ht="15" x14ac:dyDescent="0.2">
      <c r="A23468" s="1081">
        <v>45727</v>
      </c>
      <c r="B23468" s="1082" t="s">
        <v>15100</v>
      </c>
      <c r="C23468" s="669" t="s">
        <v>3427</v>
      </c>
      <c r="D23468" s="905" t="s">
        <v>16199</v>
      </c>
      <c r="E23468" s="671">
        <v>290000</v>
      </c>
      <c r="F23468" s="1083"/>
      <c r="G23468" s="125">
        <f t="shared" si="724"/>
        <v>-290000</v>
      </c>
      <c r="H23468" s="704" t="s">
        <v>16204</v>
      </c>
    </row>
    <row r="23469" spans="1:8" ht="15" x14ac:dyDescent="0.2">
      <c r="A23469" s="1081">
        <v>45727</v>
      </c>
      <c r="B23469" s="1082" t="s">
        <v>15430</v>
      </c>
      <c r="C23469" s="669" t="s">
        <v>3427</v>
      </c>
      <c r="D23469" s="905" t="s">
        <v>16199</v>
      </c>
      <c r="E23469" s="671">
        <v>290000</v>
      </c>
      <c r="F23469" s="1083"/>
      <c r="G23469" s="125">
        <f t="shared" si="724"/>
        <v>-290000</v>
      </c>
      <c r="H23469" s="704" t="s">
        <v>16204</v>
      </c>
    </row>
    <row r="23470" spans="1:8" ht="15" x14ac:dyDescent="0.2">
      <c r="A23470" s="1201">
        <v>45727</v>
      </c>
      <c r="B23470" s="1202" t="s">
        <v>103</v>
      </c>
      <c r="C23470" s="1202" t="s">
        <v>391</v>
      </c>
      <c r="D23470" s="1203" t="s">
        <v>16205</v>
      </c>
      <c r="E23470" s="125">
        <v>1000</v>
      </c>
      <c r="F23470" s="125"/>
      <c r="G23470" s="125">
        <f t="shared" si="724"/>
        <v>-1000</v>
      </c>
      <c r="H23470" s="1204" t="s">
        <v>16204</v>
      </c>
    </row>
    <row r="23471" spans="1:8" ht="15" x14ac:dyDescent="0.2">
      <c r="A23471" s="1201">
        <v>45727</v>
      </c>
      <c r="B23471" s="1202" t="s">
        <v>37</v>
      </c>
      <c r="C23471" s="1202" t="s">
        <v>371</v>
      </c>
      <c r="D23471" s="1203" t="s">
        <v>2107</v>
      </c>
      <c r="E23471" s="125">
        <v>1000</v>
      </c>
      <c r="F23471" s="125"/>
      <c r="G23471" s="125">
        <f t="shared" si="724"/>
        <v>-1000</v>
      </c>
      <c r="H23471" s="1204" t="s">
        <v>16204</v>
      </c>
    </row>
    <row r="23472" spans="1:8" ht="15" x14ac:dyDescent="0.2">
      <c r="A23472" s="1201">
        <v>45727</v>
      </c>
      <c r="B23472" s="1202" t="s">
        <v>15338</v>
      </c>
      <c r="C23472" s="1202" t="s">
        <v>10972</v>
      </c>
      <c r="D23472" s="1203" t="s">
        <v>16206</v>
      </c>
      <c r="E23472" s="125">
        <v>5160</v>
      </c>
      <c r="F23472" s="125"/>
      <c r="G23472" s="125">
        <f t="shared" si="724"/>
        <v>-5160</v>
      </c>
      <c r="H23472" s="1204" t="s">
        <v>16204</v>
      </c>
    </row>
    <row r="23473" spans="1:8" ht="15" x14ac:dyDescent="0.2">
      <c r="A23473" s="1201">
        <v>45727</v>
      </c>
      <c r="B23473" s="1202" t="s">
        <v>103</v>
      </c>
      <c r="C23473" s="1202" t="s">
        <v>10972</v>
      </c>
      <c r="D23473" s="1203" t="s">
        <v>16207</v>
      </c>
      <c r="E23473" s="125">
        <v>800</v>
      </c>
      <c r="F23473" s="125"/>
      <c r="G23473" s="125">
        <f t="shared" si="724"/>
        <v>-800</v>
      </c>
      <c r="H23473" s="1204" t="s">
        <v>16204</v>
      </c>
    </row>
    <row r="23474" spans="1:8" ht="15" x14ac:dyDescent="0.2">
      <c r="A23474" s="1081">
        <v>45727</v>
      </c>
      <c r="B23474" s="1082" t="s">
        <v>15430</v>
      </c>
      <c r="C23474" s="550" t="s">
        <v>255</v>
      </c>
      <c r="D23474" s="739" t="s">
        <v>16209</v>
      </c>
      <c r="E23474" s="551">
        <v>388000</v>
      </c>
      <c r="F23474" s="1083"/>
      <c r="G23474" s="125">
        <f t="shared" si="724"/>
        <v>-388000</v>
      </c>
      <c r="H23474" s="704" t="s">
        <v>16204</v>
      </c>
    </row>
    <row r="23475" spans="1:8" ht="15" x14ac:dyDescent="0.2">
      <c r="A23475" s="1081">
        <v>45727</v>
      </c>
      <c r="B23475" s="1082" t="s">
        <v>15260</v>
      </c>
      <c r="C23475" s="550" t="s">
        <v>255</v>
      </c>
      <c r="D23475" s="739" t="s">
        <v>16209</v>
      </c>
      <c r="E23475" s="551">
        <v>62000</v>
      </c>
      <c r="F23475" s="1083"/>
      <c r="G23475" s="125">
        <f t="shared" si="724"/>
        <v>-62000</v>
      </c>
      <c r="H23475" s="704" t="s">
        <v>16204</v>
      </c>
    </row>
    <row r="23476" spans="1:8" ht="15" x14ac:dyDescent="0.2">
      <c r="A23476" s="1201">
        <v>45727</v>
      </c>
      <c r="B23476" s="1202" t="s">
        <v>13240</v>
      </c>
      <c r="C23476" s="1202" t="s">
        <v>5740</v>
      </c>
      <c r="D23476" s="1203" t="s">
        <v>369</v>
      </c>
      <c r="E23476" s="125">
        <v>1500</v>
      </c>
      <c r="F23476" s="125"/>
      <c r="G23476" s="125">
        <f t="shared" si="724"/>
        <v>-1500</v>
      </c>
      <c r="H23476" s="1204" t="s">
        <v>16204</v>
      </c>
    </row>
    <row r="23477" spans="1:8" ht="15" x14ac:dyDescent="0.2">
      <c r="A23477" s="1201">
        <v>45727</v>
      </c>
      <c r="B23477" s="1202" t="s">
        <v>15430</v>
      </c>
      <c r="C23477" s="1202" t="s">
        <v>5740</v>
      </c>
      <c r="D23477" s="1203" t="s">
        <v>369</v>
      </c>
      <c r="E23477" s="125">
        <v>1800</v>
      </c>
      <c r="F23477" s="125"/>
      <c r="G23477" s="125">
        <f t="shared" si="724"/>
        <v>-1800</v>
      </c>
      <c r="H23477" s="1204" t="s">
        <v>16204</v>
      </c>
    </row>
    <row r="23478" spans="1:8" ht="15" x14ac:dyDescent="0.2">
      <c r="A23478" s="1201">
        <v>45727</v>
      </c>
      <c r="B23478" s="1202" t="s">
        <v>13240</v>
      </c>
      <c r="C23478" s="1202" t="s">
        <v>285</v>
      </c>
      <c r="D23478" s="1203" t="s">
        <v>16208</v>
      </c>
      <c r="E23478" s="125">
        <v>3000</v>
      </c>
      <c r="F23478" s="125"/>
      <c r="G23478" s="125">
        <f t="shared" si="724"/>
        <v>-3000</v>
      </c>
      <c r="H23478" s="1204" t="s">
        <v>16204</v>
      </c>
    </row>
    <row r="23479" spans="1:8" ht="15" x14ac:dyDescent="0.2">
      <c r="A23479" s="1201">
        <v>45728</v>
      </c>
      <c r="B23479" s="1202" t="s">
        <v>103</v>
      </c>
      <c r="C23479" s="1202" t="s">
        <v>391</v>
      </c>
      <c r="D23479" s="1203" t="s">
        <v>16221</v>
      </c>
      <c r="E23479" s="125">
        <v>1000</v>
      </c>
      <c r="F23479" s="125"/>
      <c r="G23479" s="125">
        <f t="shared" ref="G23479:G23486" si="725">F23479-E23479</f>
        <v>-1000</v>
      </c>
      <c r="H23479" s="1204" t="s">
        <v>16204</v>
      </c>
    </row>
    <row r="23480" spans="1:8" ht="15" x14ac:dyDescent="0.2">
      <c r="A23480" s="1201">
        <v>45728</v>
      </c>
      <c r="B23480" s="1202" t="s">
        <v>103</v>
      </c>
      <c r="C23480" s="1202" t="s">
        <v>8221</v>
      </c>
      <c r="D23480" s="1203" t="s">
        <v>1156</v>
      </c>
      <c r="E23480" s="125">
        <v>5000</v>
      </c>
      <c r="F23480" s="125"/>
      <c r="G23480" s="125">
        <f t="shared" si="725"/>
        <v>-5000</v>
      </c>
      <c r="H23480" s="1204" t="s">
        <v>16204</v>
      </c>
    </row>
    <row r="23481" spans="1:8" ht="15" x14ac:dyDescent="0.2">
      <c r="A23481" s="1081">
        <v>45728</v>
      </c>
      <c r="B23481" s="1082" t="s">
        <v>13240</v>
      </c>
      <c r="C23481" s="1082" t="s">
        <v>10972</v>
      </c>
      <c r="D23481" s="1123" t="s">
        <v>16222</v>
      </c>
      <c r="E23481" s="1083">
        <v>10000</v>
      </c>
      <c r="F23481" s="1083"/>
      <c r="G23481" s="125">
        <f t="shared" si="725"/>
        <v>-10000</v>
      </c>
      <c r="H23481" s="704" t="s">
        <v>16204</v>
      </c>
    </row>
    <row r="23482" spans="1:8" ht="15" x14ac:dyDescent="0.2">
      <c r="A23482" s="1201">
        <v>45728</v>
      </c>
      <c r="B23482" s="1202" t="s">
        <v>16123</v>
      </c>
      <c r="C23482" s="1202" t="s">
        <v>15360</v>
      </c>
      <c r="D23482" s="1203" t="s">
        <v>369</v>
      </c>
      <c r="E23482" s="125">
        <v>860</v>
      </c>
      <c r="F23482" s="125"/>
      <c r="G23482" s="125">
        <f t="shared" si="725"/>
        <v>-860</v>
      </c>
      <c r="H23482" s="1204" t="s">
        <v>16204</v>
      </c>
    </row>
    <row r="23483" spans="1:8" ht="15" x14ac:dyDescent="0.2">
      <c r="A23483" s="1201">
        <v>45728</v>
      </c>
      <c r="B23483" s="1202" t="s">
        <v>11068</v>
      </c>
      <c r="C23483" s="1202" t="s">
        <v>391</v>
      </c>
      <c r="D23483" s="1203" t="s">
        <v>16223</v>
      </c>
      <c r="E23483" s="125">
        <v>1500</v>
      </c>
      <c r="F23483" s="125"/>
      <c r="G23483" s="125">
        <f t="shared" si="725"/>
        <v>-1500</v>
      </c>
      <c r="H23483" s="1204" t="s">
        <v>16204</v>
      </c>
    </row>
    <row r="23484" spans="1:8" ht="15" x14ac:dyDescent="0.2">
      <c r="A23484" s="1201">
        <v>45728</v>
      </c>
      <c r="B23484" s="1202" t="s">
        <v>103</v>
      </c>
      <c r="C23484" s="1202" t="s">
        <v>391</v>
      </c>
      <c r="D23484" s="1203" t="s">
        <v>10199</v>
      </c>
      <c r="E23484" s="125">
        <v>2000</v>
      </c>
      <c r="F23484" s="125"/>
      <c r="G23484" s="125">
        <f t="shared" si="725"/>
        <v>-2000</v>
      </c>
      <c r="H23484" s="1204" t="s">
        <v>16204</v>
      </c>
    </row>
    <row r="23485" spans="1:8" ht="15" x14ac:dyDescent="0.2">
      <c r="A23485" s="1081">
        <v>45728</v>
      </c>
      <c r="B23485" s="1082" t="s">
        <v>16123</v>
      </c>
      <c r="C23485" s="565" t="s">
        <v>14803</v>
      </c>
      <c r="D23485" s="873" t="s">
        <v>16226</v>
      </c>
      <c r="E23485" s="566">
        <v>251500</v>
      </c>
      <c r="F23485" s="1083"/>
      <c r="G23485" s="125">
        <f t="shared" si="725"/>
        <v>-251500</v>
      </c>
      <c r="H23485" s="704" t="s">
        <v>16204</v>
      </c>
    </row>
    <row r="23486" spans="1:8" ht="15" x14ac:dyDescent="0.2">
      <c r="A23486" s="1081">
        <v>45728</v>
      </c>
      <c r="B23486" s="1082" t="s">
        <v>13240</v>
      </c>
      <c r="C23486" s="565" t="s">
        <v>14803</v>
      </c>
      <c r="D23486" s="873" t="s">
        <v>16226</v>
      </c>
      <c r="E23486" s="566">
        <v>75630</v>
      </c>
      <c r="F23486" s="1083"/>
      <c r="G23486" s="125">
        <f t="shared" si="725"/>
        <v>-75630</v>
      </c>
      <c r="H23486" s="704" t="s">
        <v>16204</v>
      </c>
    </row>
    <row r="23487" spans="1:8" ht="15" x14ac:dyDescent="0.2">
      <c r="A23487" s="1081">
        <v>45728</v>
      </c>
      <c r="B23487" s="1082" t="s">
        <v>14596</v>
      </c>
      <c r="C23487" s="1082" t="s">
        <v>13540</v>
      </c>
      <c r="D23487" s="1123" t="s">
        <v>16227</v>
      </c>
      <c r="E23487" s="1083">
        <v>150000</v>
      </c>
      <c r="F23487" s="1083"/>
      <c r="G23487" s="125">
        <f t="shared" ref="G23487:G23488" si="726">F23487-E23487</f>
        <v>-150000</v>
      </c>
      <c r="H23487" s="704" t="s">
        <v>16204</v>
      </c>
    </row>
    <row r="23488" spans="1:8" ht="15" x14ac:dyDescent="0.2">
      <c r="A23488" s="1081">
        <v>45728</v>
      </c>
      <c r="B23488" s="1082" t="s">
        <v>16123</v>
      </c>
      <c r="C23488" s="1082" t="s">
        <v>10972</v>
      </c>
      <c r="D23488" s="1123" t="s">
        <v>16228</v>
      </c>
      <c r="E23488" s="1083">
        <v>49000</v>
      </c>
      <c r="F23488" s="1083"/>
      <c r="G23488" s="125">
        <f t="shared" si="726"/>
        <v>-49000</v>
      </c>
      <c r="H23488" s="704" t="s">
        <v>16204</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16204</v>
      </c>
    </row>
    <row r="23490" spans="1:8" ht="15" x14ac:dyDescent="0.2">
      <c r="A23490" s="1201">
        <v>45729</v>
      </c>
      <c r="B23490" s="1202" t="s">
        <v>13240</v>
      </c>
      <c r="C23490" s="1202" t="s">
        <v>10972</v>
      </c>
      <c r="D23490" s="1203" t="s">
        <v>16229</v>
      </c>
      <c r="E23490" s="125">
        <v>3690</v>
      </c>
      <c r="F23490" s="125"/>
      <c r="G23490" s="125">
        <f t="shared" ref="G23490:G23491" si="728">F23490-E23490</f>
        <v>-3690</v>
      </c>
      <c r="H23490" s="1204" t="s">
        <v>16204</v>
      </c>
    </row>
    <row r="23491" spans="1:8" ht="15" x14ac:dyDescent="0.2">
      <c r="A23491" s="1201">
        <v>45729</v>
      </c>
      <c r="B23491" s="1202" t="s">
        <v>13240</v>
      </c>
      <c r="C23491" s="1202" t="s">
        <v>5740</v>
      </c>
      <c r="D23491" s="1203" t="s">
        <v>369</v>
      </c>
      <c r="E23491" s="125">
        <v>700</v>
      </c>
      <c r="F23491" s="125"/>
      <c r="G23491" s="125">
        <f t="shared" si="728"/>
        <v>-700</v>
      </c>
      <c r="H23491" s="1204" t="s">
        <v>16204</v>
      </c>
    </row>
    <row r="23492" spans="1:8" ht="24" x14ac:dyDescent="0.2">
      <c r="A23492" s="1081">
        <v>45729</v>
      </c>
      <c r="B23492" s="1082" t="s">
        <v>13213</v>
      </c>
      <c r="C23492" s="1082" t="s">
        <v>14346</v>
      </c>
      <c r="D23492" s="1123" t="s">
        <v>16230</v>
      </c>
      <c r="E23492" s="1083">
        <v>40000</v>
      </c>
      <c r="F23492" s="1083"/>
      <c r="G23492" s="125">
        <f t="shared" ref="G23492" si="729">F23492-E23492</f>
        <v>-40000</v>
      </c>
      <c r="H23492" s="704" t="s">
        <v>16204</v>
      </c>
    </row>
    <row r="23493" spans="1:8" ht="15" x14ac:dyDescent="0.2">
      <c r="A23493" s="1201">
        <v>45730</v>
      </c>
      <c r="B23493" s="1202" t="s">
        <v>13213</v>
      </c>
      <c r="C23493" s="1202" t="s">
        <v>10972</v>
      </c>
      <c r="D23493" s="1203" t="s">
        <v>16231</v>
      </c>
      <c r="E23493" s="125">
        <v>1450</v>
      </c>
      <c r="F23493" s="125"/>
      <c r="G23493" s="125">
        <f t="shared" ref="G23493:G23494" si="730">F23493-E23493</f>
        <v>-1450</v>
      </c>
      <c r="H23493" s="1204" t="s">
        <v>16204</v>
      </c>
    </row>
    <row r="23494" spans="1:8" ht="15" x14ac:dyDescent="0.2">
      <c r="A23494" s="1201">
        <v>45730</v>
      </c>
      <c r="B23494" s="1202" t="s">
        <v>14596</v>
      </c>
      <c r="C23494" s="1202" t="s">
        <v>5740</v>
      </c>
      <c r="D23494" s="1203" t="s">
        <v>369</v>
      </c>
      <c r="E23494" s="125">
        <v>1000</v>
      </c>
      <c r="F23494" s="125"/>
      <c r="G23494" s="125">
        <f t="shared" si="730"/>
        <v>-1000</v>
      </c>
      <c r="H23494" s="1204" t="s">
        <v>16204</v>
      </c>
    </row>
    <row r="23495" spans="1:8" ht="15" x14ac:dyDescent="0.2">
      <c r="A23495" s="1081">
        <v>45730</v>
      </c>
      <c r="B23495" s="1082" t="s">
        <v>12783</v>
      </c>
      <c r="C23495" s="1082" t="s">
        <v>16233</v>
      </c>
      <c r="D23495" s="1123" t="s">
        <v>16232</v>
      </c>
      <c r="E23495" s="1083">
        <v>400000</v>
      </c>
      <c r="F23495" s="1083"/>
      <c r="G23495" s="125">
        <f t="shared" ref="G23495:G23496" si="731">F23495-E23495</f>
        <v>-400000</v>
      </c>
      <c r="H23495" s="704" t="s">
        <v>16204</v>
      </c>
    </row>
    <row r="23496" spans="1:8" ht="15" x14ac:dyDescent="0.2">
      <c r="A23496" s="1081">
        <v>45730</v>
      </c>
      <c r="B23496" s="1082" t="s">
        <v>16123</v>
      </c>
      <c r="C23496" s="1082" t="s">
        <v>16236</v>
      </c>
      <c r="D23496" s="1123" t="s">
        <v>16235</v>
      </c>
      <c r="E23496" s="1083">
        <v>50000</v>
      </c>
      <c r="F23496" s="1083"/>
      <c r="G23496" s="125">
        <f t="shared" si="731"/>
        <v>-50000</v>
      </c>
      <c r="H23496" s="704" t="s">
        <v>16204</v>
      </c>
    </row>
    <row r="23497" spans="1:8" ht="15" x14ac:dyDescent="0.2">
      <c r="A23497" s="1081">
        <v>45730</v>
      </c>
      <c r="B23497" s="1082" t="s">
        <v>16123</v>
      </c>
      <c r="C23497" s="1082" t="s">
        <v>3144</v>
      </c>
      <c r="D23497" s="1123" t="s">
        <v>16234</v>
      </c>
      <c r="E23497" s="1083">
        <v>100000</v>
      </c>
      <c r="F23497" s="1083"/>
      <c r="G23497" s="125">
        <f t="shared" ref="G23497" si="732">F23497-E23497</f>
        <v>-100000</v>
      </c>
      <c r="H23497" s="704" t="s">
        <v>16204</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16204</v>
      </c>
    </row>
    <row r="23499" spans="1:8" ht="15" x14ac:dyDescent="0.2">
      <c r="A23499" s="1201">
        <v>45731</v>
      </c>
      <c r="B23499" s="1205" t="s">
        <v>14596</v>
      </c>
      <c r="C23499" s="1205" t="s">
        <v>793</v>
      </c>
      <c r="D23499" s="1206" t="s">
        <v>16237</v>
      </c>
      <c r="E23499" s="1049">
        <v>6000</v>
      </c>
      <c r="F23499" s="125"/>
      <c r="G23499" s="125">
        <f t="shared" si="733"/>
        <v>-6000</v>
      </c>
      <c r="H23499" s="1204" t="s">
        <v>16204</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16204</v>
      </c>
    </row>
    <row r="23501" spans="1:8" ht="15" x14ac:dyDescent="0.2">
      <c r="A23501" s="1201">
        <v>45733</v>
      </c>
      <c r="B23501" s="1202" t="s">
        <v>13240</v>
      </c>
      <c r="C23501" s="1202" t="s">
        <v>5740</v>
      </c>
      <c r="D23501" s="1203" t="s">
        <v>369</v>
      </c>
      <c r="E23501" s="125">
        <v>600</v>
      </c>
      <c r="F23501" s="125"/>
      <c r="G23501" s="125">
        <f t="shared" si="734"/>
        <v>-600</v>
      </c>
      <c r="H23501" s="1204" t="s">
        <v>16204</v>
      </c>
    </row>
    <row r="23502" spans="1:8" ht="15" x14ac:dyDescent="0.2">
      <c r="A23502" s="1201">
        <v>45733</v>
      </c>
      <c r="B23502" s="1202" t="s">
        <v>15337</v>
      </c>
      <c r="C23502" s="1202" t="s">
        <v>5740</v>
      </c>
      <c r="D23502" s="1203" t="s">
        <v>369</v>
      </c>
      <c r="E23502" s="125">
        <v>600</v>
      </c>
      <c r="F23502" s="125"/>
      <c r="G23502" s="125">
        <f t="shared" si="734"/>
        <v>-600</v>
      </c>
      <c r="H23502" s="1204" t="s">
        <v>16204</v>
      </c>
    </row>
    <row r="23503" spans="1:8" ht="15" x14ac:dyDescent="0.2">
      <c r="A23503" s="1201">
        <v>45733</v>
      </c>
      <c r="B23503" s="1202" t="s">
        <v>11068</v>
      </c>
      <c r="C23503" s="1202" t="s">
        <v>5740</v>
      </c>
      <c r="D23503" s="1203" t="s">
        <v>369</v>
      </c>
      <c r="E23503" s="125">
        <v>1500</v>
      </c>
      <c r="F23503" s="125"/>
      <c r="G23503" s="125">
        <f t="shared" si="734"/>
        <v>-1500</v>
      </c>
      <c r="H23503" s="1204" t="s">
        <v>16204</v>
      </c>
    </row>
    <row r="23504" spans="1:8" ht="15" x14ac:dyDescent="0.2">
      <c r="A23504" s="1201">
        <v>45733</v>
      </c>
      <c r="B23504" s="1202" t="s">
        <v>103</v>
      </c>
      <c r="C23504" s="1202" t="s">
        <v>391</v>
      </c>
      <c r="D23504" s="1203" t="s">
        <v>14828</v>
      </c>
      <c r="E23504" s="125">
        <v>3000</v>
      </c>
      <c r="F23504" s="125"/>
      <c r="G23504" s="125">
        <f t="shared" si="734"/>
        <v>-3000</v>
      </c>
      <c r="H23504" s="1204" t="s">
        <v>16204</v>
      </c>
    </row>
    <row r="23505" spans="1:8" ht="15" x14ac:dyDescent="0.2">
      <c r="A23505" s="1201">
        <v>45733</v>
      </c>
      <c r="B23505" s="1202" t="s">
        <v>15338</v>
      </c>
      <c r="C23505" s="1202" t="s">
        <v>10972</v>
      </c>
      <c r="D23505" s="1203" t="s">
        <v>16238</v>
      </c>
      <c r="E23505" s="125">
        <v>10000</v>
      </c>
      <c r="F23505" s="125"/>
      <c r="G23505" s="125">
        <f t="shared" si="734"/>
        <v>-10000</v>
      </c>
      <c r="H23505" s="1204" t="s">
        <v>16204</v>
      </c>
    </row>
    <row r="23506" spans="1:8" ht="15" x14ac:dyDescent="0.2">
      <c r="A23506" s="1201">
        <v>45733</v>
      </c>
      <c r="B23506" s="1202" t="s">
        <v>13213</v>
      </c>
      <c r="C23506" s="1202" t="s">
        <v>391</v>
      </c>
      <c r="D23506" s="1203" t="s">
        <v>16239</v>
      </c>
      <c r="E23506" s="125">
        <v>5000</v>
      </c>
      <c r="F23506" s="125"/>
      <c r="G23506" s="125">
        <f t="shared" si="734"/>
        <v>-5000</v>
      </c>
      <c r="H23506" s="1204" t="s">
        <v>16204</v>
      </c>
    </row>
    <row r="23507" spans="1:8" ht="15" x14ac:dyDescent="0.2">
      <c r="A23507" s="1201">
        <v>45733</v>
      </c>
      <c r="B23507" s="1202" t="s">
        <v>16240</v>
      </c>
      <c r="C23507" s="1202" t="s">
        <v>391</v>
      </c>
      <c r="D23507" s="1203" t="s">
        <v>16241</v>
      </c>
      <c r="E23507" s="125">
        <v>2500</v>
      </c>
      <c r="F23507" s="125"/>
      <c r="G23507" s="125">
        <f t="shared" si="734"/>
        <v>-2500</v>
      </c>
      <c r="H23507" s="1204" t="s">
        <v>16204</v>
      </c>
    </row>
    <row r="23508" spans="1:8" ht="15" x14ac:dyDescent="0.2">
      <c r="A23508" s="1201">
        <v>45733</v>
      </c>
      <c r="B23508" s="1202" t="s">
        <v>15338</v>
      </c>
      <c r="C23508" s="1202" t="s">
        <v>5740</v>
      </c>
      <c r="D23508" s="1203" t="s">
        <v>16242</v>
      </c>
      <c r="E23508" s="125">
        <v>2200</v>
      </c>
      <c r="F23508" s="125"/>
      <c r="G23508" s="125">
        <f t="shared" si="734"/>
        <v>-2200</v>
      </c>
      <c r="H23508" s="1204" t="s">
        <v>16204</v>
      </c>
    </row>
    <row r="23509" spans="1:8" ht="15" x14ac:dyDescent="0.2">
      <c r="A23509" s="1201">
        <v>45733</v>
      </c>
      <c r="B23509" s="1202" t="s">
        <v>11068</v>
      </c>
      <c r="C23509" s="1202" t="s">
        <v>5740</v>
      </c>
      <c r="D23509" s="1203" t="s">
        <v>369</v>
      </c>
      <c r="E23509" s="125">
        <v>2000</v>
      </c>
      <c r="F23509" s="125"/>
      <c r="G23509" s="125">
        <f t="shared" si="734"/>
        <v>-2000</v>
      </c>
      <c r="H23509" s="1204" t="s">
        <v>16204</v>
      </c>
    </row>
    <row r="23510" spans="1:8" ht="15" x14ac:dyDescent="0.2">
      <c r="A23510" s="1201">
        <v>45733</v>
      </c>
      <c r="B23510" s="1202" t="s">
        <v>12334</v>
      </c>
      <c r="C23510" s="1202" t="s">
        <v>391</v>
      </c>
      <c r="D23510" s="1203" t="s">
        <v>16243</v>
      </c>
      <c r="E23510" s="125">
        <v>2000</v>
      </c>
      <c r="F23510" s="125"/>
      <c r="G23510" s="125">
        <f t="shared" si="734"/>
        <v>-2000</v>
      </c>
      <c r="H23510" s="1204" t="s">
        <v>16204</v>
      </c>
    </row>
    <row r="23511" spans="1:8" ht="15" x14ac:dyDescent="0.2">
      <c r="A23511" s="1201">
        <v>45733</v>
      </c>
      <c r="B23511" s="1202" t="s">
        <v>12334</v>
      </c>
      <c r="C23511" s="1202" t="s">
        <v>10972</v>
      </c>
      <c r="D23511" s="1203" t="s">
        <v>15370</v>
      </c>
      <c r="E23511" s="125">
        <v>27000</v>
      </c>
      <c r="F23511" s="125"/>
      <c r="G23511" s="125">
        <f t="shared" si="734"/>
        <v>-27000</v>
      </c>
      <c r="H23511" s="1204" t="s">
        <v>16204</v>
      </c>
    </row>
    <row r="23512" spans="1:8" ht="15" x14ac:dyDescent="0.2">
      <c r="A23512" s="1201">
        <v>45733</v>
      </c>
      <c r="B23512" s="1202" t="s">
        <v>103</v>
      </c>
      <c r="C23512" s="1202" t="s">
        <v>391</v>
      </c>
      <c r="D23512" s="1203" t="s">
        <v>14828</v>
      </c>
      <c r="E23512" s="125">
        <v>2000</v>
      </c>
      <c r="F23512" s="125"/>
      <c r="G23512" s="125">
        <f t="shared" si="734"/>
        <v>-2000</v>
      </c>
      <c r="H23512" s="1204" t="s">
        <v>16204</v>
      </c>
    </row>
    <row r="23513" spans="1:8" ht="15" x14ac:dyDescent="0.2">
      <c r="A23513" s="1201">
        <v>45733</v>
      </c>
      <c r="B23513" s="1202" t="s">
        <v>3944</v>
      </c>
      <c r="C23513" s="1202" t="s">
        <v>285</v>
      </c>
      <c r="D23513" s="1203" t="s">
        <v>13186</v>
      </c>
      <c r="E23513" s="125">
        <v>500</v>
      </c>
      <c r="F23513" s="125"/>
      <c r="G23513" s="125">
        <f t="shared" si="734"/>
        <v>-500</v>
      </c>
      <c r="H23513" s="1204" t="s">
        <v>16204</v>
      </c>
    </row>
    <row r="23514" spans="1:8" ht="15" x14ac:dyDescent="0.2">
      <c r="A23514" s="1201">
        <v>45733</v>
      </c>
      <c r="B23514" s="1202" t="s">
        <v>3944</v>
      </c>
      <c r="C23514" s="1202" t="s">
        <v>10972</v>
      </c>
      <c r="D23514" s="1203" t="s">
        <v>16244</v>
      </c>
      <c r="E23514" s="125">
        <v>1000</v>
      </c>
      <c r="F23514" s="125"/>
      <c r="G23514" s="125">
        <f t="shared" si="734"/>
        <v>-1000</v>
      </c>
      <c r="H23514" s="1204" t="s">
        <v>16204</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16204</v>
      </c>
    </row>
    <row r="23516" spans="1:8" ht="15" x14ac:dyDescent="0.2">
      <c r="A23516" s="1201">
        <v>45734</v>
      </c>
      <c r="B23516" s="1202" t="s">
        <v>15337</v>
      </c>
      <c r="C23516" s="1202" t="s">
        <v>10972</v>
      </c>
      <c r="D23516" s="1203" t="s">
        <v>16245</v>
      </c>
      <c r="E23516" s="125">
        <v>9750</v>
      </c>
      <c r="F23516" s="125"/>
      <c r="G23516" s="125">
        <f t="shared" ref="G23516:G23518" si="736">F23516-E23516</f>
        <v>-9750</v>
      </c>
      <c r="H23516" s="1204" t="s">
        <v>16204</v>
      </c>
    </row>
    <row r="23517" spans="1:8" ht="15" x14ac:dyDescent="0.2">
      <c r="A23517" s="1201">
        <v>45734</v>
      </c>
      <c r="B23517" s="1202" t="s">
        <v>13213</v>
      </c>
      <c r="C23517" s="1202" t="s">
        <v>285</v>
      </c>
      <c r="D23517" s="1203" t="s">
        <v>16246</v>
      </c>
      <c r="E23517" s="125">
        <v>5000</v>
      </c>
      <c r="F23517" s="125"/>
      <c r="G23517" s="125">
        <f t="shared" si="736"/>
        <v>-5000</v>
      </c>
      <c r="H23517" s="1204" t="s">
        <v>16204</v>
      </c>
    </row>
    <row r="23518" spans="1:8" ht="15" x14ac:dyDescent="0.2">
      <c r="A23518" s="1201">
        <v>45734</v>
      </c>
      <c r="B23518" s="1202" t="s">
        <v>103</v>
      </c>
      <c r="C23518" s="1202" t="s">
        <v>391</v>
      </c>
      <c r="D23518" s="1203" t="s">
        <v>1290</v>
      </c>
      <c r="E23518" s="125">
        <v>1300</v>
      </c>
      <c r="F23518" s="125"/>
      <c r="G23518" s="125">
        <f t="shared" si="736"/>
        <v>-1300</v>
      </c>
      <c r="H23518" s="1204" t="s">
        <v>16204</v>
      </c>
    </row>
    <row r="23519" spans="1:8" ht="15" x14ac:dyDescent="0.2">
      <c r="A23519" s="1081">
        <v>45734</v>
      </c>
      <c r="B23519" s="1082" t="s">
        <v>16123</v>
      </c>
      <c r="C23519" s="1082" t="s">
        <v>12919</v>
      </c>
      <c r="D23519" s="1123" t="s">
        <v>16251</v>
      </c>
      <c r="E23519" s="1083">
        <v>507000</v>
      </c>
      <c r="F23519" s="1083"/>
      <c r="G23519" s="125">
        <f t="shared" ref="G23519:G23520" si="737">F23519-E23519</f>
        <v>-507000</v>
      </c>
      <c r="H23519" s="704" t="s">
        <v>16204</v>
      </c>
    </row>
    <row r="23520" spans="1:8" ht="15" x14ac:dyDescent="0.2">
      <c r="A23520" s="1081">
        <v>45734</v>
      </c>
      <c r="B23520" s="1082" t="s">
        <v>12492</v>
      </c>
      <c r="C23520" s="1082" t="s">
        <v>16201</v>
      </c>
      <c r="D23520" s="1123" t="s">
        <v>16250</v>
      </c>
      <c r="E23520" s="1083">
        <v>200000</v>
      </c>
      <c r="F23520" s="1083"/>
      <c r="G23520" s="125">
        <f t="shared" si="737"/>
        <v>-200000</v>
      </c>
      <c r="H23520" s="704" t="s">
        <v>16204</v>
      </c>
    </row>
    <row r="23521" spans="1:8" ht="15" x14ac:dyDescent="0.2">
      <c r="A23521" s="1201">
        <v>45734</v>
      </c>
      <c r="B23521" s="1202" t="s">
        <v>15338</v>
      </c>
      <c r="C23521" s="1202" t="s">
        <v>3883</v>
      </c>
      <c r="D23521" s="1203" t="s">
        <v>16247</v>
      </c>
      <c r="E23521" s="125">
        <v>100000</v>
      </c>
      <c r="F23521" s="125"/>
      <c r="G23521" s="125">
        <f t="shared" ref="G23521:G23523" si="738">F23521-E23521</f>
        <v>-100000</v>
      </c>
      <c r="H23521" s="1204" t="s">
        <v>16204</v>
      </c>
    </row>
    <row r="23522" spans="1:8" ht="15" x14ac:dyDescent="0.2">
      <c r="A23522" s="1201">
        <v>45734</v>
      </c>
      <c r="B23522" s="1202" t="s">
        <v>14539</v>
      </c>
      <c r="C23522" s="1202" t="s">
        <v>3883</v>
      </c>
      <c r="D23522" s="1203" t="s">
        <v>16248</v>
      </c>
      <c r="E23522" s="125">
        <v>150000</v>
      </c>
      <c r="F23522" s="125"/>
      <c r="G23522" s="125">
        <f t="shared" si="738"/>
        <v>-150000</v>
      </c>
      <c r="H23522" s="1204" t="s">
        <v>16204</v>
      </c>
    </row>
    <row r="23523" spans="1:8" ht="15" x14ac:dyDescent="0.2">
      <c r="A23523" s="1201">
        <v>45734</v>
      </c>
      <c r="B23523" s="1202" t="s">
        <v>13165</v>
      </c>
      <c r="C23523" s="1202" t="s">
        <v>16249</v>
      </c>
      <c r="D23523" s="1203" t="s">
        <v>16425</v>
      </c>
      <c r="E23523" s="125">
        <v>32000</v>
      </c>
      <c r="F23523" s="125"/>
      <c r="G23523" s="125">
        <f t="shared" si="738"/>
        <v>-32000</v>
      </c>
      <c r="H23523" s="1204" t="s">
        <v>16204</v>
      </c>
    </row>
    <row r="23524" spans="1:8" ht="15" x14ac:dyDescent="0.2">
      <c r="A23524" s="1081">
        <v>45734</v>
      </c>
      <c r="B23524" s="1082" t="s">
        <v>16123</v>
      </c>
      <c r="C23524" s="1082" t="s">
        <v>3144</v>
      </c>
      <c r="D23524" s="1123" t="s">
        <v>16234</v>
      </c>
      <c r="E23524" s="1083">
        <v>100000</v>
      </c>
      <c r="F23524" s="1083"/>
      <c r="G23524" s="125">
        <f t="shared" ref="G23524" si="739">F23524-E23524</f>
        <v>-100000</v>
      </c>
      <c r="H23524" s="704" t="s">
        <v>16204</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16204</v>
      </c>
    </row>
    <row r="23526" spans="1:8" ht="15" x14ac:dyDescent="0.2">
      <c r="A23526" s="1201">
        <v>45735</v>
      </c>
      <c r="B23526" s="1202" t="s">
        <v>25</v>
      </c>
      <c r="C23526" s="1202" t="s">
        <v>391</v>
      </c>
      <c r="D23526" s="1203" t="s">
        <v>16253</v>
      </c>
      <c r="E23526" s="125">
        <v>2900</v>
      </c>
      <c r="F23526" s="125"/>
      <c r="G23526" s="125">
        <f t="shared" si="740"/>
        <v>-2900</v>
      </c>
      <c r="H23526" s="704" t="s">
        <v>16204</v>
      </c>
    </row>
    <row r="23527" spans="1:8" ht="15" x14ac:dyDescent="0.2">
      <c r="A23527" s="1201">
        <v>45735</v>
      </c>
      <c r="B23527" s="1202" t="s">
        <v>15338</v>
      </c>
      <c r="C23527" s="1202" t="s">
        <v>13568</v>
      </c>
      <c r="D23527" s="1203" t="s">
        <v>1156</v>
      </c>
      <c r="E23527" s="125">
        <v>11000</v>
      </c>
      <c r="F23527" s="125"/>
      <c r="G23527" s="125">
        <f t="shared" si="740"/>
        <v>-11000</v>
      </c>
      <c r="H23527" s="704" t="s">
        <v>16204</v>
      </c>
    </row>
    <row r="23528" spans="1:8" ht="15" x14ac:dyDescent="0.2">
      <c r="A23528" s="1201">
        <v>45735</v>
      </c>
      <c r="B23528" s="1202" t="s">
        <v>14596</v>
      </c>
      <c r="C23528" s="1202" t="s">
        <v>13568</v>
      </c>
      <c r="D23528" s="1203" t="s">
        <v>1156</v>
      </c>
      <c r="E23528" s="125">
        <v>16000</v>
      </c>
      <c r="F23528" s="125"/>
      <c r="G23528" s="125">
        <f t="shared" si="740"/>
        <v>-16000</v>
      </c>
      <c r="H23528" s="704" t="s">
        <v>16204</v>
      </c>
    </row>
    <row r="23529" spans="1:8" ht="15" x14ac:dyDescent="0.2">
      <c r="A23529" s="1201">
        <v>45735</v>
      </c>
      <c r="B23529" s="1202" t="s">
        <v>14232</v>
      </c>
      <c r="C23529" s="1202" t="s">
        <v>285</v>
      </c>
      <c r="D23529" s="1203" t="s">
        <v>16254</v>
      </c>
      <c r="E23529" s="125">
        <v>300</v>
      </c>
      <c r="F23529" s="125"/>
      <c r="G23529" s="125">
        <f t="shared" si="740"/>
        <v>-300</v>
      </c>
      <c r="H23529" s="704" t="s">
        <v>16204</v>
      </c>
    </row>
    <row r="23530" spans="1:8" ht="15" x14ac:dyDescent="0.2">
      <c r="A23530" s="1201">
        <v>45735</v>
      </c>
      <c r="B23530" s="1202" t="s">
        <v>14351</v>
      </c>
      <c r="C23530" s="1202" t="s">
        <v>10972</v>
      </c>
      <c r="D23530" s="1203" t="s">
        <v>16255</v>
      </c>
      <c r="E23530" s="125">
        <v>30000</v>
      </c>
      <c r="F23530" s="125"/>
      <c r="G23530" s="125">
        <f t="shared" si="740"/>
        <v>-30000</v>
      </c>
      <c r="H23530" s="704" t="s">
        <v>16204</v>
      </c>
    </row>
    <row r="23531" spans="1:8" ht="15" x14ac:dyDescent="0.2">
      <c r="A23531" s="1081">
        <v>45735</v>
      </c>
      <c r="B23531" s="1082" t="s">
        <v>14334</v>
      </c>
      <c r="C23531" s="1082" t="s">
        <v>10972</v>
      </c>
      <c r="D23531" s="1123" t="s">
        <v>16256</v>
      </c>
      <c r="E23531" s="1083">
        <v>100000</v>
      </c>
      <c r="F23531" s="1083"/>
      <c r="G23531" s="125">
        <f t="shared" ref="G23531" si="741">F23531-E23531</f>
        <v>-100000</v>
      </c>
      <c r="H23531" s="704" t="s">
        <v>16204</v>
      </c>
    </row>
    <row r="23532" spans="1:8" ht="15" x14ac:dyDescent="0.2">
      <c r="A23532" s="1081">
        <v>45735</v>
      </c>
      <c r="B23532" s="1082" t="s">
        <v>10220</v>
      </c>
      <c r="C23532" s="669" t="s">
        <v>255</v>
      </c>
      <c r="D23532" s="905" t="s">
        <v>16257</v>
      </c>
      <c r="E23532" s="671">
        <v>1047708</v>
      </c>
      <c r="F23532" s="1083"/>
      <c r="G23532" s="125">
        <f t="shared" ref="G23532:G23537" si="742">F23532-E23532</f>
        <v>-1047708</v>
      </c>
      <c r="H23532" s="704" t="s">
        <v>16204</v>
      </c>
    </row>
    <row r="23533" spans="1:8" ht="15" x14ac:dyDescent="0.2">
      <c r="A23533" s="1081">
        <v>45735</v>
      </c>
      <c r="B23533" s="1082" t="s">
        <v>12171</v>
      </c>
      <c r="C23533" s="669" t="s">
        <v>255</v>
      </c>
      <c r="D23533" s="905" t="s">
        <v>16257</v>
      </c>
      <c r="E23533" s="671">
        <v>6855</v>
      </c>
      <c r="F23533" s="1083"/>
      <c r="G23533" s="125">
        <f t="shared" si="742"/>
        <v>-6855</v>
      </c>
      <c r="H23533" s="704" t="s">
        <v>16204</v>
      </c>
    </row>
    <row r="23534" spans="1:8" ht="15" x14ac:dyDescent="0.2">
      <c r="A23534" s="1081">
        <v>45735</v>
      </c>
      <c r="B23534" s="1082" t="s">
        <v>12671</v>
      </c>
      <c r="C23534" s="669" t="s">
        <v>255</v>
      </c>
      <c r="D23534" s="905" t="s">
        <v>16257</v>
      </c>
      <c r="E23534" s="671">
        <v>580100</v>
      </c>
      <c r="F23534" s="1083"/>
      <c r="G23534" s="125">
        <f t="shared" si="742"/>
        <v>-580100</v>
      </c>
      <c r="H23534" s="704" t="s">
        <v>16204</v>
      </c>
    </row>
    <row r="23535" spans="1:8" ht="15" x14ac:dyDescent="0.2">
      <c r="A23535" s="1081">
        <v>45735</v>
      </c>
      <c r="B23535" s="1082" t="s">
        <v>13213</v>
      </c>
      <c r="C23535" s="669" t="s">
        <v>255</v>
      </c>
      <c r="D23535" s="905" t="s">
        <v>16257</v>
      </c>
      <c r="E23535" s="671">
        <v>60600</v>
      </c>
      <c r="F23535" s="1083"/>
      <c r="G23535" s="125">
        <f t="shared" si="742"/>
        <v>-60600</v>
      </c>
      <c r="H23535" s="704" t="s">
        <v>16204</v>
      </c>
    </row>
    <row r="23536" spans="1:8" ht="15" x14ac:dyDescent="0.2">
      <c r="A23536" s="1081">
        <v>45735</v>
      </c>
      <c r="B23536" s="1082" t="s">
        <v>14539</v>
      </c>
      <c r="C23536" s="669" t="s">
        <v>255</v>
      </c>
      <c r="D23536" s="905" t="s">
        <v>16257</v>
      </c>
      <c r="E23536" s="671">
        <v>18789</v>
      </c>
      <c r="F23536" s="1083"/>
      <c r="G23536" s="125">
        <f t="shared" si="742"/>
        <v>-18789</v>
      </c>
      <c r="H23536" s="704" t="s">
        <v>16204</v>
      </c>
    </row>
    <row r="23537" spans="1:8" ht="15" x14ac:dyDescent="0.2">
      <c r="A23537" s="1081">
        <v>45735</v>
      </c>
      <c r="B23537" s="1082" t="s">
        <v>15033</v>
      </c>
      <c r="C23537" s="669" t="s">
        <v>255</v>
      </c>
      <c r="D23537" s="905" t="s">
        <v>16257</v>
      </c>
      <c r="E23537" s="671">
        <v>1514340</v>
      </c>
      <c r="F23537" s="1083"/>
      <c r="G23537" s="125">
        <f t="shared" si="742"/>
        <v>-1514340</v>
      </c>
      <c r="H23537" s="704" t="s">
        <v>16204</v>
      </c>
    </row>
    <row r="23538" spans="1:8" ht="15" x14ac:dyDescent="0.2">
      <c r="A23538" s="1201">
        <v>45736</v>
      </c>
      <c r="B23538" s="1202" t="s">
        <v>25</v>
      </c>
      <c r="C23538" s="1202" t="s">
        <v>8141</v>
      </c>
      <c r="D23538" s="1203" t="s">
        <v>6342</v>
      </c>
      <c r="E23538" s="125">
        <v>3180</v>
      </c>
      <c r="F23538" s="125"/>
      <c r="G23538" s="125">
        <f>F23538-E23538</f>
        <v>-3180</v>
      </c>
      <c r="H23538" s="704" t="s">
        <v>16204</v>
      </c>
    </row>
    <row r="23539" spans="1:8" ht="15" x14ac:dyDescent="0.2">
      <c r="A23539" s="1201">
        <v>45736</v>
      </c>
      <c r="B23539" s="1202" t="s">
        <v>103</v>
      </c>
      <c r="C23539" s="1202" t="s">
        <v>8141</v>
      </c>
      <c r="D23539" s="1203" t="s">
        <v>6342</v>
      </c>
      <c r="E23539" s="125">
        <v>11440</v>
      </c>
      <c r="F23539" s="125"/>
      <c r="G23539" s="125">
        <f>F23539-E23539</f>
        <v>-11440</v>
      </c>
      <c r="H23539" s="704" t="s">
        <v>16204</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16204</v>
      </c>
    </row>
    <row r="23541" spans="1:8" ht="15" x14ac:dyDescent="0.2">
      <c r="A23541" s="1201">
        <v>45736</v>
      </c>
      <c r="B23541" s="1202" t="s">
        <v>13240</v>
      </c>
      <c r="C23541" s="1202" t="s">
        <v>16262</v>
      </c>
      <c r="D23541" s="1203" t="s">
        <v>1156</v>
      </c>
      <c r="E23541" s="125">
        <v>100000</v>
      </c>
      <c r="F23541" s="125"/>
      <c r="G23541" s="125">
        <f t="shared" si="743"/>
        <v>-100000</v>
      </c>
      <c r="H23541" s="704" t="s">
        <v>16204</v>
      </c>
    </row>
    <row r="23542" spans="1:8" ht="15" x14ac:dyDescent="0.2">
      <c r="A23542" s="1201">
        <v>45736</v>
      </c>
      <c r="B23542" s="1202" t="s">
        <v>13240</v>
      </c>
      <c r="C23542" s="1202" t="s">
        <v>16263</v>
      </c>
      <c r="D23542" s="1203" t="s">
        <v>1156</v>
      </c>
      <c r="E23542" s="125">
        <v>100000</v>
      </c>
      <c r="F23542" s="125"/>
      <c r="G23542" s="125">
        <f t="shared" si="743"/>
        <v>-100000</v>
      </c>
      <c r="H23542" s="704" t="s">
        <v>16204</v>
      </c>
    </row>
    <row r="23543" spans="1:8" ht="15" x14ac:dyDescent="0.2">
      <c r="A23543" s="1201">
        <v>45736</v>
      </c>
      <c r="B23543" s="1202" t="s">
        <v>12492</v>
      </c>
      <c r="C23543" s="1202" t="s">
        <v>10972</v>
      </c>
      <c r="D23543" s="1203" t="s">
        <v>15284</v>
      </c>
      <c r="E23543" s="125">
        <v>48500</v>
      </c>
      <c r="F23543" s="125"/>
      <c r="G23543" s="125">
        <f t="shared" si="743"/>
        <v>-48500</v>
      </c>
      <c r="H23543" s="704" t="s">
        <v>16204</v>
      </c>
    </row>
    <row r="23544" spans="1:8" ht="15" x14ac:dyDescent="0.2">
      <c r="A23544" s="1201">
        <v>45736</v>
      </c>
      <c r="B23544" s="1202" t="s">
        <v>14351</v>
      </c>
      <c r="C23544" s="1202" t="s">
        <v>5740</v>
      </c>
      <c r="D23544" s="1203" t="s">
        <v>369</v>
      </c>
      <c r="E23544" s="125">
        <v>1000</v>
      </c>
      <c r="F23544" s="125"/>
      <c r="G23544" s="125">
        <f t="shared" si="743"/>
        <v>-1000</v>
      </c>
      <c r="H23544" s="704" t="s">
        <v>16204</v>
      </c>
    </row>
    <row r="23545" spans="1:8" ht="15" x14ac:dyDescent="0.2">
      <c r="A23545" s="1201">
        <v>45736</v>
      </c>
      <c r="B23545" s="1202" t="s">
        <v>16264</v>
      </c>
      <c r="C23545" s="1202" t="s">
        <v>5740</v>
      </c>
      <c r="D23545" s="1203" t="s">
        <v>369</v>
      </c>
      <c r="E23545" s="125">
        <v>500</v>
      </c>
      <c r="F23545" s="125"/>
      <c r="G23545" s="125">
        <f t="shared" si="743"/>
        <v>-500</v>
      </c>
      <c r="H23545" s="704" t="s">
        <v>16204</v>
      </c>
    </row>
    <row r="23546" spans="1:8" ht="15" x14ac:dyDescent="0.2">
      <c r="A23546" s="1201">
        <v>45736</v>
      </c>
      <c r="B23546" s="1202" t="s">
        <v>103</v>
      </c>
      <c r="C23546" s="1202" t="s">
        <v>391</v>
      </c>
      <c r="D23546" s="1203" t="s">
        <v>14828</v>
      </c>
      <c r="E23546" s="125">
        <v>2000</v>
      </c>
      <c r="F23546" s="125"/>
      <c r="G23546" s="125">
        <f t="shared" si="743"/>
        <v>-2000</v>
      </c>
      <c r="H23546" s="704" t="s">
        <v>16204</v>
      </c>
    </row>
    <row r="23547" spans="1:8" ht="15" x14ac:dyDescent="0.2">
      <c r="A23547" s="1201">
        <v>45736</v>
      </c>
      <c r="B23547" s="1202" t="s">
        <v>6503</v>
      </c>
      <c r="C23547" s="1202" t="s">
        <v>14296</v>
      </c>
      <c r="D23547" s="1203" t="s">
        <v>16265</v>
      </c>
      <c r="E23547" s="125">
        <v>500000</v>
      </c>
      <c r="F23547" s="125"/>
      <c r="G23547" s="125">
        <f t="shared" ref="G23547" si="744">F23547-E23547</f>
        <v>-500000</v>
      </c>
      <c r="H23547" s="1204" t="s">
        <v>16204</v>
      </c>
    </row>
    <row r="23548" spans="1:8" ht="15" x14ac:dyDescent="0.2">
      <c r="A23548" s="1201">
        <v>45737</v>
      </c>
      <c r="B23548" s="1202" t="s">
        <v>13213</v>
      </c>
      <c r="C23548" s="1202" t="s">
        <v>10972</v>
      </c>
      <c r="D23548" s="1203" t="s">
        <v>16288</v>
      </c>
      <c r="E23548" s="125">
        <v>1460</v>
      </c>
      <c r="F23548" s="125"/>
      <c r="G23548" s="125">
        <f t="shared" ref="G23548:G23555" si="745">F23548-E23548</f>
        <v>-1460</v>
      </c>
      <c r="H23548" s="1204" t="s">
        <v>16204</v>
      </c>
    </row>
    <row r="23549" spans="1:8" ht="15" x14ac:dyDescent="0.2">
      <c r="A23549" s="1201">
        <v>45737</v>
      </c>
      <c r="B23549" s="1202" t="s">
        <v>16264</v>
      </c>
      <c r="C23549" s="1202" t="s">
        <v>10972</v>
      </c>
      <c r="D23549" s="1203" t="s">
        <v>10028</v>
      </c>
      <c r="E23549" s="125">
        <v>1460</v>
      </c>
      <c r="F23549" s="125"/>
      <c r="G23549" s="125">
        <f t="shared" si="745"/>
        <v>-1460</v>
      </c>
      <c r="H23549" s="1204" t="s">
        <v>16204</v>
      </c>
    </row>
    <row r="23550" spans="1:8" ht="15" x14ac:dyDescent="0.2">
      <c r="A23550" s="1201">
        <v>45737</v>
      </c>
      <c r="B23550" s="1202" t="s">
        <v>13213</v>
      </c>
      <c r="C23550" s="1202" t="s">
        <v>10972</v>
      </c>
      <c r="D23550" s="1203" t="s">
        <v>16289</v>
      </c>
      <c r="E23550" s="125">
        <v>20000</v>
      </c>
      <c r="F23550" s="125"/>
      <c r="G23550" s="125">
        <f t="shared" si="745"/>
        <v>-20000</v>
      </c>
      <c r="H23550" s="1204" t="s">
        <v>16204</v>
      </c>
    </row>
    <row r="23551" spans="1:8" ht="15" x14ac:dyDescent="0.2">
      <c r="A23551" s="1201">
        <v>45737</v>
      </c>
      <c r="B23551" s="1202" t="s">
        <v>103</v>
      </c>
      <c r="C23551" s="1202" t="s">
        <v>391</v>
      </c>
      <c r="D23551" s="1203" t="s">
        <v>16290</v>
      </c>
      <c r="E23551" s="125">
        <v>1600</v>
      </c>
      <c r="F23551" s="125"/>
      <c r="G23551" s="125">
        <f t="shared" si="745"/>
        <v>-1600</v>
      </c>
      <c r="H23551" s="1204" t="s">
        <v>16204</v>
      </c>
    </row>
    <row r="23552" spans="1:8" ht="15" x14ac:dyDescent="0.2">
      <c r="A23552" s="1201">
        <v>45737</v>
      </c>
      <c r="B23552" s="1202" t="s">
        <v>14232</v>
      </c>
      <c r="C23552" s="1202" t="s">
        <v>5740</v>
      </c>
      <c r="D23552" s="1203" t="s">
        <v>369</v>
      </c>
      <c r="E23552" s="125">
        <v>1200</v>
      </c>
      <c r="F23552" s="125"/>
      <c r="G23552" s="125">
        <f t="shared" si="745"/>
        <v>-1200</v>
      </c>
      <c r="H23552" s="1204" t="s">
        <v>16204</v>
      </c>
    </row>
    <row r="23553" spans="1:8" ht="15" x14ac:dyDescent="0.2">
      <c r="A23553" s="1201">
        <v>45737</v>
      </c>
      <c r="B23553" s="1202" t="s">
        <v>13213</v>
      </c>
      <c r="C23553" s="1202" t="s">
        <v>5740</v>
      </c>
      <c r="D23553" s="1203" t="s">
        <v>369</v>
      </c>
      <c r="E23553" s="125">
        <v>600</v>
      </c>
      <c r="F23553" s="125"/>
      <c r="G23553" s="125">
        <f t="shared" si="745"/>
        <v>-600</v>
      </c>
      <c r="H23553" s="1204" t="s">
        <v>16204</v>
      </c>
    </row>
    <row r="23554" spans="1:8" ht="15" x14ac:dyDescent="0.2">
      <c r="A23554" s="1201">
        <v>45737</v>
      </c>
      <c r="B23554" s="1202" t="s">
        <v>15338</v>
      </c>
      <c r="C23554" s="1202" t="s">
        <v>5740</v>
      </c>
      <c r="D23554" s="1203" t="s">
        <v>369</v>
      </c>
      <c r="E23554" s="125">
        <v>2000</v>
      </c>
      <c r="F23554" s="125"/>
      <c r="G23554" s="125">
        <f t="shared" si="745"/>
        <v>-2000</v>
      </c>
      <c r="H23554" s="1204" t="s">
        <v>16204</v>
      </c>
    </row>
    <row r="23555" spans="1:8" ht="15" x14ac:dyDescent="0.2">
      <c r="A23555" s="1201">
        <v>45737</v>
      </c>
      <c r="B23555" s="1202" t="s">
        <v>13240</v>
      </c>
      <c r="C23555" s="1202" t="s">
        <v>10972</v>
      </c>
      <c r="D23555" s="1203" t="s">
        <v>10532</v>
      </c>
      <c r="E23555" s="125">
        <v>5820</v>
      </c>
      <c r="F23555" s="125"/>
      <c r="G23555" s="125">
        <f t="shared" si="745"/>
        <v>-5820</v>
      </c>
      <c r="H23555" s="1204" t="s">
        <v>16204</v>
      </c>
    </row>
    <row r="23556" spans="1:8" ht="15" x14ac:dyDescent="0.2">
      <c r="A23556" s="1201">
        <v>45737</v>
      </c>
      <c r="B23556" s="1202" t="s">
        <v>11864</v>
      </c>
      <c r="C23556" s="1202" t="s">
        <v>8362</v>
      </c>
      <c r="D23556" s="1203" t="s">
        <v>16291</v>
      </c>
      <c r="E23556" s="125">
        <v>3450</v>
      </c>
      <c r="F23556" s="125"/>
      <c r="G23556" s="125">
        <f t="shared" ref="G23556:G23559" si="746">F23556-E23556</f>
        <v>-3450</v>
      </c>
      <c r="H23556" s="1204" t="s">
        <v>16204</v>
      </c>
    </row>
    <row r="23557" spans="1:8" ht="15" x14ac:dyDescent="0.2">
      <c r="A23557" s="1201">
        <v>45738</v>
      </c>
      <c r="B23557" s="1202" t="s">
        <v>103</v>
      </c>
      <c r="C23557" s="1202" t="s">
        <v>391</v>
      </c>
      <c r="D23557" s="1203" t="s">
        <v>14828</v>
      </c>
      <c r="E23557" s="125">
        <v>2000</v>
      </c>
      <c r="F23557" s="125"/>
      <c r="G23557" s="125">
        <f t="shared" si="746"/>
        <v>-2000</v>
      </c>
      <c r="H23557" s="1204" t="s">
        <v>16204</v>
      </c>
    </row>
    <row r="23558" spans="1:8" ht="15" x14ac:dyDescent="0.2">
      <c r="A23558" s="1201">
        <v>45738</v>
      </c>
      <c r="B23558" s="1202" t="s">
        <v>13240</v>
      </c>
      <c r="C23558" s="1202" t="s">
        <v>285</v>
      </c>
      <c r="D23558" s="1203" t="s">
        <v>15871</v>
      </c>
      <c r="E23558" s="125">
        <v>2250</v>
      </c>
      <c r="F23558" s="125"/>
      <c r="G23558" s="125">
        <f t="shared" si="746"/>
        <v>-2250</v>
      </c>
      <c r="H23558" s="1204" t="s">
        <v>16204</v>
      </c>
    </row>
    <row r="23559" spans="1:8" ht="15" x14ac:dyDescent="0.2">
      <c r="A23559" s="1201">
        <v>45738</v>
      </c>
      <c r="B23559" s="1202" t="s">
        <v>11864</v>
      </c>
      <c r="C23559" s="1202" t="s">
        <v>10972</v>
      </c>
      <c r="D23559" s="1203" t="s">
        <v>16188</v>
      </c>
      <c r="E23559" s="125">
        <v>3600</v>
      </c>
      <c r="F23559" s="125"/>
      <c r="G23559" s="125">
        <f t="shared" si="746"/>
        <v>-3600</v>
      </c>
      <c r="H23559" s="1204" t="s">
        <v>16204</v>
      </c>
    </row>
    <row r="23560" spans="1:8" ht="15" x14ac:dyDescent="0.2">
      <c r="A23560" s="1081">
        <v>45738</v>
      </c>
      <c r="B23560" s="1082" t="s">
        <v>13213</v>
      </c>
      <c r="C23560" s="1082" t="s">
        <v>10972</v>
      </c>
      <c r="D23560" s="1123" t="s">
        <v>16292</v>
      </c>
      <c r="E23560" s="1083">
        <v>90000</v>
      </c>
      <c r="F23560" s="1083"/>
      <c r="G23560" s="125">
        <f t="shared" ref="G23560" si="747">F23560-E23560</f>
        <v>-90000</v>
      </c>
      <c r="H23560" s="704" t="s">
        <v>16204</v>
      </c>
    </row>
    <row r="23561" spans="1:8" ht="15" x14ac:dyDescent="0.2">
      <c r="A23561" s="1201">
        <v>45738</v>
      </c>
      <c r="B23561" s="1202" t="s">
        <v>11707</v>
      </c>
      <c r="C23561" s="1202" t="s">
        <v>793</v>
      </c>
      <c r="D23561" s="1203" t="s">
        <v>16302</v>
      </c>
      <c r="E23561" s="125">
        <v>35000</v>
      </c>
      <c r="F23561" s="125"/>
      <c r="G23561" s="125">
        <f t="shared" ref="G23561:G23562" si="748">F23561-E23561</f>
        <v>-35000</v>
      </c>
      <c r="H23561" s="1204" t="s">
        <v>16204</v>
      </c>
    </row>
    <row r="23562" spans="1:8" ht="15" x14ac:dyDescent="0.2">
      <c r="A23562" s="1081">
        <v>45738</v>
      </c>
      <c r="B23562" s="1082" t="s">
        <v>37</v>
      </c>
      <c r="C23562" s="1082" t="s">
        <v>15056</v>
      </c>
      <c r="D23562" s="1123" t="s">
        <v>16301</v>
      </c>
      <c r="E23562" s="1083">
        <v>50000</v>
      </c>
      <c r="F23562" s="1083"/>
      <c r="G23562" s="125">
        <f t="shared" si="748"/>
        <v>-50000</v>
      </c>
      <c r="H23562" s="704" t="s">
        <v>16204</v>
      </c>
    </row>
    <row r="23563" spans="1:8" ht="15" x14ac:dyDescent="0.2">
      <c r="A23563" s="1201">
        <v>45740</v>
      </c>
      <c r="B23563" s="1202" t="s">
        <v>12594</v>
      </c>
      <c r="C23563" s="1202" t="s">
        <v>5740</v>
      </c>
      <c r="D23563" s="1203" t="s">
        <v>16293</v>
      </c>
      <c r="E23563" s="125">
        <v>8000</v>
      </c>
      <c r="F23563" s="125"/>
      <c r="G23563" s="125">
        <f t="shared" ref="G23563:G23568" si="749">F23563-E23563</f>
        <v>-8000</v>
      </c>
      <c r="H23563" s="1204" t="s">
        <v>16204</v>
      </c>
    </row>
    <row r="23564" spans="1:8" ht="15" x14ac:dyDescent="0.2">
      <c r="A23564" s="1201">
        <v>45740</v>
      </c>
      <c r="B23564" s="1202" t="s">
        <v>14351</v>
      </c>
      <c r="C23564" s="1202" t="s">
        <v>10972</v>
      </c>
      <c r="D23564" s="1203" t="s">
        <v>16255</v>
      </c>
      <c r="E23564" s="125">
        <v>6000</v>
      </c>
      <c r="F23564" s="125"/>
      <c r="G23564" s="125">
        <f t="shared" si="749"/>
        <v>-6000</v>
      </c>
      <c r="H23564" s="1204" t="s">
        <v>16204</v>
      </c>
    </row>
    <row r="23565" spans="1:8" ht="15" x14ac:dyDescent="0.2">
      <c r="A23565" s="1201">
        <v>45740</v>
      </c>
      <c r="B23565" s="1202" t="s">
        <v>14351</v>
      </c>
      <c r="C23565" s="1202" t="s">
        <v>10972</v>
      </c>
      <c r="D23565" s="1203" t="s">
        <v>16294</v>
      </c>
      <c r="E23565" s="125">
        <v>2000</v>
      </c>
      <c r="F23565" s="125"/>
      <c r="G23565" s="125">
        <f t="shared" si="749"/>
        <v>-2000</v>
      </c>
      <c r="H23565" s="1204" t="s">
        <v>16204</v>
      </c>
    </row>
    <row r="23566" spans="1:8" ht="15" x14ac:dyDescent="0.2">
      <c r="A23566" s="1201">
        <v>45740</v>
      </c>
      <c r="B23566" s="1202" t="s">
        <v>14351</v>
      </c>
      <c r="C23566" s="1202" t="s">
        <v>5740</v>
      </c>
      <c r="D23566" s="1203" t="s">
        <v>16295</v>
      </c>
      <c r="E23566" s="125">
        <v>500</v>
      </c>
      <c r="F23566" s="125"/>
      <c r="G23566" s="125">
        <f t="shared" si="749"/>
        <v>-500</v>
      </c>
      <c r="H23566" s="1204" t="s">
        <v>16204</v>
      </c>
    </row>
    <row r="23567" spans="1:8" ht="15" x14ac:dyDescent="0.2">
      <c r="A23567" s="1201">
        <v>45740</v>
      </c>
      <c r="B23567" s="1202" t="s">
        <v>14232</v>
      </c>
      <c r="C23567" s="1202" t="s">
        <v>5740</v>
      </c>
      <c r="D23567" s="1203" t="s">
        <v>16296</v>
      </c>
      <c r="E23567" s="125">
        <v>6000</v>
      </c>
      <c r="F23567" s="125"/>
      <c r="G23567" s="125">
        <f t="shared" si="749"/>
        <v>-6000</v>
      </c>
      <c r="H23567" s="1204" t="s">
        <v>16204</v>
      </c>
    </row>
    <row r="23568" spans="1:8" ht="15" x14ac:dyDescent="0.2">
      <c r="A23568" s="1201">
        <v>45740</v>
      </c>
      <c r="B23568" s="1202" t="s">
        <v>15337</v>
      </c>
      <c r="C23568" s="1202" t="s">
        <v>16297</v>
      </c>
      <c r="D23568" s="1203" t="s">
        <v>1156</v>
      </c>
      <c r="E23568" s="125">
        <v>30000</v>
      </c>
      <c r="F23568" s="125"/>
      <c r="G23568" s="125">
        <f t="shared" si="749"/>
        <v>-30000</v>
      </c>
      <c r="H23568" s="1204" t="s">
        <v>16204</v>
      </c>
    </row>
    <row r="23569" spans="1:8" ht="15" x14ac:dyDescent="0.2">
      <c r="A23569" s="1201">
        <v>45740</v>
      </c>
      <c r="B23569" s="1202" t="s">
        <v>15337</v>
      </c>
      <c r="C23569" s="1202" t="s">
        <v>16297</v>
      </c>
      <c r="D23569" s="1203" t="s">
        <v>16298</v>
      </c>
      <c r="E23569" s="125">
        <v>25000</v>
      </c>
      <c r="F23569" s="125"/>
      <c r="G23569" s="125">
        <f t="shared" ref="G23569:G23570" si="750">F23569-E23569</f>
        <v>-25000</v>
      </c>
      <c r="H23569" s="1204" t="s">
        <v>16204</v>
      </c>
    </row>
    <row r="23570" spans="1:8" ht="15" x14ac:dyDescent="0.2">
      <c r="A23570" s="1201">
        <v>45740</v>
      </c>
      <c r="B23570" s="1202" t="s">
        <v>13278</v>
      </c>
      <c r="C23570" s="1202" t="s">
        <v>14431</v>
      </c>
      <c r="D23570" s="1203" t="s">
        <v>16299</v>
      </c>
      <c r="E23570" s="125">
        <v>200000</v>
      </c>
      <c r="F23570" s="125"/>
      <c r="G23570" s="125">
        <f t="shared" si="750"/>
        <v>-200000</v>
      </c>
      <c r="H23570" s="1204" t="s">
        <v>16204</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16204</v>
      </c>
    </row>
    <row r="23572" spans="1:8" ht="15" x14ac:dyDescent="0.2">
      <c r="A23572" s="1201">
        <v>45742</v>
      </c>
      <c r="B23572" s="1205" t="s">
        <v>13165</v>
      </c>
      <c r="C23572" s="1205" t="s">
        <v>793</v>
      </c>
      <c r="D23572" s="1206" t="s">
        <v>16306</v>
      </c>
      <c r="E23572" s="1049">
        <v>70000</v>
      </c>
      <c r="F23572" s="125"/>
      <c r="G23572" s="125">
        <f t="shared" ref="G23572:G23576" si="752">F23572-E23572</f>
        <v>-70000</v>
      </c>
      <c r="H23572" s="1204" t="s">
        <v>16204</v>
      </c>
    </row>
    <row r="23573" spans="1:8" ht="15" x14ac:dyDescent="0.2">
      <c r="A23573" s="1201">
        <v>45742</v>
      </c>
      <c r="B23573" s="1202" t="s">
        <v>15337</v>
      </c>
      <c r="C23573" s="1202" t="s">
        <v>14237</v>
      </c>
      <c r="D23573" s="1203" t="s">
        <v>1156</v>
      </c>
      <c r="E23573" s="125">
        <v>5000</v>
      </c>
      <c r="F23573" s="125"/>
      <c r="G23573" s="125">
        <f t="shared" si="752"/>
        <v>-5000</v>
      </c>
      <c r="H23573" s="1204" t="s">
        <v>16204</v>
      </c>
    </row>
    <row r="23574" spans="1:8" ht="15" x14ac:dyDescent="0.2">
      <c r="A23574" s="1201">
        <v>45742</v>
      </c>
      <c r="B23574" s="1205" t="s">
        <v>103</v>
      </c>
      <c r="C23574" s="1205" t="s">
        <v>793</v>
      </c>
      <c r="D23574" s="1206" t="s">
        <v>7216</v>
      </c>
      <c r="E23574" s="1049">
        <v>129500</v>
      </c>
      <c r="F23574" s="125"/>
      <c r="G23574" s="125">
        <f t="shared" si="752"/>
        <v>-129500</v>
      </c>
      <c r="H23574" s="1204" t="s">
        <v>16204</v>
      </c>
    </row>
    <row r="23575" spans="1:8" ht="15" x14ac:dyDescent="0.2">
      <c r="A23575" s="1201">
        <v>45742</v>
      </c>
      <c r="B23575" s="1202" t="s">
        <v>103</v>
      </c>
      <c r="C23575" s="1202" t="s">
        <v>391</v>
      </c>
      <c r="D23575" s="1203" t="s">
        <v>7216</v>
      </c>
      <c r="E23575" s="125">
        <v>2500</v>
      </c>
      <c r="F23575" s="125"/>
      <c r="G23575" s="125">
        <f t="shared" si="752"/>
        <v>-2500</v>
      </c>
      <c r="H23575" s="1204" t="s">
        <v>16204</v>
      </c>
    </row>
    <row r="23576" spans="1:8" ht="15" x14ac:dyDescent="0.2">
      <c r="A23576" s="1201">
        <v>45742</v>
      </c>
      <c r="B23576" s="1202" t="s">
        <v>103</v>
      </c>
      <c r="C23576" s="1202" t="s">
        <v>391</v>
      </c>
      <c r="D23576" s="1203" t="s">
        <v>10199</v>
      </c>
      <c r="E23576" s="125">
        <v>3000</v>
      </c>
      <c r="F23576" s="125"/>
      <c r="G23576" s="125">
        <f t="shared" si="752"/>
        <v>-3000</v>
      </c>
      <c r="H23576" s="1204" t="s">
        <v>16204</v>
      </c>
    </row>
    <row r="23577" spans="1:8" ht="15" x14ac:dyDescent="0.2">
      <c r="A23577" s="1081">
        <v>45742</v>
      </c>
      <c r="B23577" s="1082" t="s">
        <v>14232</v>
      </c>
      <c r="C23577" s="1082" t="s">
        <v>14803</v>
      </c>
      <c r="D23577" s="1123" t="s">
        <v>16300</v>
      </c>
      <c r="E23577" s="1083">
        <v>317100</v>
      </c>
      <c r="F23577" s="1083"/>
      <c r="G23577" s="125">
        <f t="shared" ref="G23577" si="753">F23577-E23577</f>
        <v>-317100</v>
      </c>
      <c r="H23577" s="704" t="s">
        <v>16204</v>
      </c>
    </row>
    <row r="23578" spans="1:8" ht="15" x14ac:dyDescent="0.2">
      <c r="A23578" s="1201">
        <v>45742</v>
      </c>
      <c r="B23578" s="1202" t="s">
        <v>13240</v>
      </c>
      <c r="C23578" s="1202" t="s">
        <v>483</v>
      </c>
      <c r="D23578" s="1203" t="s">
        <v>16304</v>
      </c>
      <c r="E23578" s="125">
        <v>100000</v>
      </c>
      <c r="F23578" s="125"/>
      <c r="G23578" s="125">
        <f t="shared" ref="G23578:G23581" si="754">F23578-E23578</f>
        <v>-100000</v>
      </c>
      <c r="H23578" s="1204" t="s">
        <v>16204</v>
      </c>
    </row>
    <row r="23579" spans="1:8" ht="24" x14ac:dyDescent="0.2">
      <c r="A23579" s="1081">
        <v>45742</v>
      </c>
      <c r="B23579" s="1082" t="s">
        <v>12492</v>
      </c>
      <c r="C23579" s="1082" t="s">
        <v>14165</v>
      </c>
      <c r="D23579" s="1123" t="s">
        <v>16305</v>
      </c>
      <c r="E23579" s="1083">
        <v>100000</v>
      </c>
      <c r="F23579" s="1083"/>
      <c r="G23579" s="125">
        <f t="shared" si="754"/>
        <v>-100000</v>
      </c>
      <c r="H23579" s="704" t="s">
        <v>16204</v>
      </c>
    </row>
    <row r="23580" spans="1:8" ht="15" x14ac:dyDescent="0.2">
      <c r="A23580" s="1201">
        <v>45742</v>
      </c>
      <c r="B23580" s="1202" t="s">
        <v>14596</v>
      </c>
      <c r="C23580" s="1202" t="s">
        <v>13540</v>
      </c>
      <c r="D23580" s="1203" t="s">
        <v>16303</v>
      </c>
      <c r="E23580" s="125">
        <v>100000</v>
      </c>
      <c r="F23580" s="125"/>
      <c r="G23580" s="125">
        <f t="shared" si="754"/>
        <v>-100000</v>
      </c>
      <c r="H23580" s="1204" t="s">
        <v>16204</v>
      </c>
    </row>
    <row r="23581" spans="1:8" ht="15" x14ac:dyDescent="0.2">
      <c r="A23581" s="1201">
        <v>45742</v>
      </c>
      <c r="B23581" s="1202" t="s">
        <v>14596</v>
      </c>
      <c r="C23581" s="1202" t="s">
        <v>13540</v>
      </c>
      <c r="D23581" s="1203" t="s">
        <v>16303</v>
      </c>
      <c r="E23581" s="125">
        <v>400000</v>
      </c>
      <c r="F23581" s="125"/>
      <c r="G23581" s="125">
        <f t="shared" si="754"/>
        <v>-400000</v>
      </c>
      <c r="H23581" s="1204" t="s">
        <v>16204</v>
      </c>
    </row>
    <row r="23582" spans="1:8" ht="15" x14ac:dyDescent="0.2">
      <c r="A23582" s="1201">
        <v>45742</v>
      </c>
      <c r="B23582" s="1205" t="s">
        <v>13213</v>
      </c>
      <c r="C23582" s="1205" t="s">
        <v>793</v>
      </c>
      <c r="D23582" s="1206" t="s">
        <v>16326</v>
      </c>
      <c r="E23582" s="1049">
        <v>187000</v>
      </c>
      <c r="F23582" s="125"/>
      <c r="G23582" s="125">
        <f t="shared" ref="G23582:G23585" si="755">F23582-E23582</f>
        <v>-187000</v>
      </c>
      <c r="H23582" s="1204" t="s">
        <v>16204</v>
      </c>
    </row>
    <row r="23583" spans="1:8" ht="15" x14ac:dyDescent="0.2">
      <c r="A23583" s="1201">
        <v>45742</v>
      </c>
      <c r="B23583" s="1205" t="s">
        <v>13240</v>
      </c>
      <c r="C23583" s="1205" t="s">
        <v>793</v>
      </c>
      <c r="D23583" s="1206" t="s">
        <v>16327</v>
      </c>
      <c r="E23583" s="1049">
        <v>120000</v>
      </c>
      <c r="F23583" s="125"/>
      <c r="G23583" s="125">
        <f t="shared" si="755"/>
        <v>-120000</v>
      </c>
      <c r="H23583" s="1204" t="s">
        <v>16204</v>
      </c>
    </row>
    <row r="23584" spans="1:8" ht="15" x14ac:dyDescent="0.2">
      <c r="A23584" s="1201">
        <v>45742</v>
      </c>
      <c r="B23584" s="1205" t="s">
        <v>15260</v>
      </c>
      <c r="C23584" s="1205" t="s">
        <v>793</v>
      </c>
      <c r="D23584" s="1206" t="s">
        <v>16328</v>
      </c>
      <c r="E23584" s="1049">
        <v>90000</v>
      </c>
      <c r="F23584" s="125"/>
      <c r="G23584" s="125">
        <f t="shared" si="755"/>
        <v>-90000</v>
      </c>
      <c r="H23584" s="1204" t="s">
        <v>16204</v>
      </c>
    </row>
    <row r="23585" spans="1:8" ht="15" x14ac:dyDescent="0.2">
      <c r="A23585" s="1201">
        <v>45742</v>
      </c>
      <c r="B23585" s="1202" t="s">
        <v>16240</v>
      </c>
      <c r="C23585" s="1202" t="s">
        <v>15372</v>
      </c>
      <c r="D23585" s="1203" t="s">
        <v>16329</v>
      </c>
      <c r="E23585" s="125">
        <v>50000</v>
      </c>
      <c r="F23585" s="125"/>
      <c r="G23585" s="125">
        <f t="shared" si="755"/>
        <v>-50000</v>
      </c>
      <c r="H23585" s="1204" t="s">
        <v>16204</v>
      </c>
    </row>
    <row r="23586" spans="1:8" ht="24" x14ac:dyDescent="0.2">
      <c r="A23586" s="1201">
        <v>45743</v>
      </c>
      <c r="B23586" s="1205" t="s">
        <v>14596</v>
      </c>
      <c r="C23586" s="1205" t="s">
        <v>793</v>
      </c>
      <c r="D23586" s="1206" t="s">
        <v>16307</v>
      </c>
      <c r="E23586" s="1049">
        <v>455430</v>
      </c>
      <c r="F23586" s="125"/>
      <c r="G23586" s="125">
        <f t="shared" ref="G23586:G23602" si="756">F23586-E23586</f>
        <v>-455430</v>
      </c>
      <c r="H23586" s="1204" t="s">
        <v>16204</v>
      </c>
    </row>
    <row r="23587" spans="1:8" ht="15" x14ac:dyDescent="0.2">
      <c r="A23587" s="1201">
        <v>45743</v>
      </c>
      <c r="B23587" s="1205" t="s">
        <v>103</v>
      </c>
      <c r="C23587" s="1205" t="s">
        <v>793</v>
      </c>
      <c r="D23587" s="1206" t="s">
        <v>12125</v>
      </c>
      <c r="E23587" s="1049">
        <v>50000</v>
      </c>
      <c r="F23587" s="125"/>
      <c r="G23587" s="125">
        <f t="shared" si="756"/>
        <v>-50000</v>
      </c>
      <c r="H23587" s="1204" t="s">
        <v>16204</v>
      </c>
    </row>
    <row r="23588" spans="1:8" ht="15" x14ac:dyDescent="0.2">
      <c r="A23588" s="1201">
        <v>45743</v>
      </c>
      <c r="B23588" s="1202" t="s">
        <v>103</v>
      </c>
      <c r="C23588" s="1202" t="s">
        <v>2995</v>
      </c>
      <c r="D23588" s="1203" t="s">
        <v>733</v>
      </c>
      <c r="E23588" s="125">
        <v>5330</v>
      </c>
      <c r="F23588" s="125"/>
      <c r="G23588" s="125">
        <f t="shared" si="756"/>
        <v>-5330</v>
      </c>
      <c r="H23588" s="1204" t="s">
        <v>16204</v>
      </c>
    </row>
    <row r="23589" spans="1:8" ht="15" x14ac:dyDescent="0.2">
      <c r="A23589" s="1201">
        <v>45743</v>
      </c>
      <c r="B23589" s="1202" t="s">
        <v>103</v>
      </c>
      <c r="C23589" s="1202" t="s">
        <v>8141</v>
      </c>
      <c r="D23589" s="1203" t="s">
        <v>16086</v>
      </c>
      <c r="E23589" s="125">
        <v>22802</v>
      </c>
      <c r="F23589" s="125"/>
      <c r="G23589" s="125">
        <f t="shared" si="756"/>
        <v>-22802</v>
      </c>
      <c r="H23589" s="1204" t="s">
        <v>16204</v>
      </c>
    </row>
    <row r="23590" spans="1:8" ht="15" x14ac:dyDescent="0.2">
      <c r="A23590" s="1201">
        <v>45743</v>
      </c>
      <c r="B23590" s="1202" t="s">
        <v>25</v>
      </c>
      <c r="C23590" s="1202" t="s">
        <v>8141</v>
      </c>
      <c r="D23590" s="1203" t="s">
        <v>16086</v>
      </c>
      <c r="E23590" s="125">
        <v>41796</v>
      </c>
      <c r="F23590" s="125"/>
      <c r="G23590" s="125">
        <f t="shared" si="756"/>
        <v>-41796</v>
      </c>
      <c r="H23590" s="1204" t="s">
        <v>16204</v>
      </c>
    </row>
    <row r="23591" spans="1:8" ht="15" x14ac:dyDescent="0.2">
      <c r="A23591" s="1201">
        <v>45743</v>
      </c>
      <c r="B23591" s="1202" t="s">
        <v>103</v>
      </c>
      <c r="C23591" s="1202" t="s">
        <v>391</v>
      </c>
      <c r="D23591" s="1203" t="s">
        <v>16308</v>
      </c>
      <c r="E23591" s="125">
        <v>2200</v>
      </c>
      <c r="F23591" s="125"/>
      <c r="G23591" s="125">
        <f t="shared" si="756"/>
        <v>-2200</v>
      </c>
      <c r="H23591" s="1204" t="s">
        <v>16204</v>
      </c>
    </row>
    <row r="23592" spans="1:8" ht="15" x14ac:dyDescent="0.2">
      <c r="A23592" s="1201">
        <v>45743</v>
      </c>
      <c r="B23592" s="1205" t="s">
        <v>16309</v>
      </c>
      <c r="C23592" s="1205" t="s">
        <v>793</v>
      </c>
      <c r="D23592" s="1206" t="s">
        <v>12650</v>
      </c>
      <c r="E23592" s="1049">
        <v>83800</v>
      </c>
      <c r="F23592" s="125"/>
      <c r="G23592" s="125">
        <f t="shared" si="756"/>
        <v>-83800</v>
      </c>
      <c r="H23592" s="1204" t="s">
        <v>16204</v>
      </c>
    </row>
    <row r="23593" spans="1:8" ht="15" x14ac:dyDescent="0.2">
      <c r="A23593" s="1201">
        <v>45743</v>
      </c>
      <c r="B23593" s="1205" t="s">
        <v>15261</v>
      </c>
      <c r="C23593" s="1205" t="s">
        <v>793</v>
      </c>
      <c r="D23593" s="1206" t="s">
        <v>16310</v>
      </c>
      <c r="E23593" s="1049">
        <v>115270</v>
      </c>
      <c r="F23593" s="125"/>
      <c r="G23593" s="125">
        <f t="shared" si="756"/>
        <v>-115270</v>
      </c>
      <c r="H23593" s="1204" t="s">
        <v>16204</v>
      </c>
    </row>
    <row r="23594" spans="1:8" ht="15" x14ac:dyDescent="0.2">
      <c r="A23594" s="1201">
        <v>45743</v>
      </c>
      <c r="B23594" s="1202" t="s">
        <v>103</v>
      </c>
      <c r="C23594" s="1202" t="s">
        <v>391</v>
      </c>
      <c r="D23594" s="1203" t="s">
        <v>15423</v>
      </c>
      <c r="E23594" s="125">
        <v>1000</v>
      </c>
      <c r="F23594" s="125"/>
      <c r="G23594" s="125">
        <f t="shared" si="756"/>
        <v>-1000</v>
      </c>
      <c r="H23594" s="1204" t="s">
        <v>16204</v>
      </c>
    </row>
    <row r="23595" spans="1:8" ht="15" x14ac:dyDescent="0.2">
      <c r="A23595" s="1201">
        <v>45743</v>
      </c>
      <c r="B23595" s="1205" t="s">
        <v>11068</v>
      </c>
      <c r="C23595" s="1205" t="s">
        <v>793</v>
      </c>
      <c r="D23595" s="1206" t="s">
        <v>11820</v>
      </c>
      <c r="E23595" s="1049">
        <v>30000</v>
      </c>
      <c r="F23595" s="125"/>
      <c r="G23595" s="125">
        <f t="shared" si="756"/>
        <v>-30000</v>
      </c>
      <c r="H23595" s="1204" t="s">
        <v>16204</v>
      </c>
    </row>
    <row r="23596" spans="1:8" ht="15" x14ac:dyDescent="0.2">
      <c r="A23596" s="1201">
        <v>45743</v>
      </c>
      <c r="B23596" s="1205" t="s">
        <v>13213</v>
      </c>
      <c r="C23596" s="1205" t="s">
        <v>793</v>
      </c>
      <c r="D23596" s="1206" t="s">
        <v>16311</v>
      </c>
      <c r="E23596" s="1049">
        <v>55000</v>
      </c>
      <c r="F23596" s="125"/>
      <c r="G23596" s="125">
        <f t="shared" si="756"/>
        <v>-55000</v>
      </c>
      <c r="H23596" s="1204" t="s">
        <v>16204</v>
      </c>
    </row>
    <row r="23597" spans="1:8" ht="15" x14ac:dyDescent="0.2">
      <c r="A23597" s="1201">
        <v>45743</v>
      </c>
      <c r="B23597" s="1205" t="s">
        <v>37</v>
      </c>
      <c r="C23597" s="1205" t="s">
        <v>793</v>
      </c>
      <c r="D23597" s="1206" t="s">
        <v>11813</v>
      </c>
      <c r="E23597" s="1049">
        <v>224427</v>
      </c>
      <c r="F23597" s="125"/>
      <c r="G23597" s="125">
        <f t="shared" si="756"/>
        <v>-224427</v>
      </c>
      <c r="H23597" s="1204" t="s">
        <v>16204</v>
      </c>
    </row>
    <row r="23598" spans="1:8" ht="15" x14ac:dyDescent="0.2">
      <c r="A23598" s="1201">
        <v>45743</v>
      </c>
      <c r="B23598" s="1202" t="s">
        <v>37</v>
      </c>
      <c r="C23598" s="1202" t="s">
        <v>391</v>
      </c>
      <c r="D23598" s="1203" t="s">
        <v>15475</v>
      </c>
      <c r="E23598" s="125">
        <v>3000</v>
      </c>
      <c r="F23598" s="125"/>
      <c r="G23598" s="125">
        <f t="shared" si="756"/>
        <v>-3000</v>
      </c>
      <c r="H23598" s="1204" t="s">
        <v>16204</v>
      </c>
    </row>
    <row r="23599" spans="1:8" ht="15" x14ac:dyDescent="0.2">
      <c r="A23599" s="1201">
        <v>45743</v>
      </c>
      <c r="B23599" s="1205" t="s">
        <v>12334</v>
      </c>
      <c r="C23599" s="1205" t="s">
        <v>793</v>
      </c>
      <c r="D23599" s="1206" t="s">
        <v>16161</v>
      </c>
      <c r="E23599" s="1049">
        <v>114220</v>
      </c>
      <c r="F23599" s="125"/>
      <c r="G23599" s="125">
        <f t="shared" si="756"/>
        <v>-114220</v>
      </c>
      <c r="H23599" s="1204" t="s">
        <v>16204</v>
      </c>
    </row>
    <row r="23600" spans="1:8" ht="15" x14ac:dyDescent="0.2">
      <c r="A23600" s="1201">
        <v>45743</v>
      </c>
      <c r="B23600" s="1205" t="s">
        <v>13240</v>
      </c>
      <c r="C23600" s="1205" t="s">
        <v>793</v>
      </c>
      <c r="D23600" s="1206" t="s">
        <v>16312</v>
      </c>
      <c r="E23600" s="1049">
        <v>73450</v>
      </c>
      <c r="F23600" s="125"/>
      <c r="G23600" s="125">
        <f t="shared" si="756"/>
        <v>-73450</v>
      </c>
      <c r="H23600" s="1204" t="s">
        <v>16204</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16204</v>
      </c>
    </row>
    <row r="23602" spans="1:8" ht="15" x14ac:dyDescent="0.2">
      <c r="A23602" s="1201">
        <v>45743</v>
      </c>
      <c r="B23602" s="1205" t="s">
        <v>14596</v>
      </c>
      <c r="C23602" s="1205" t="s">
        <v>793</v>
      </c>
      <c r="D23602" s="1206" t="s">
        <v>16313</v>
      </c>
      <c r="E23602" s="1049">
        <v>84870.967741935485</v>
      </c>
      <c r="F23602" s="125"/>
      <c r="G23602" s="125">
        <f t="shared" si="756"/>
        <v>-84870.967741935485</v>
      </c>
      <c r="H23602" s="1204" t="s">
        <v>16204</v>
      </c>
    </row>
    <row r="23603" spans="1:8" ht="15" x14ac:dyDescent="0.2">
      <c r="A23603" s="1081">
        <v>45743</v>
      </c>
      <c r="B23603" s="1082" t="s">
        <v>15337</v>
      </c>
      <c r="C23603" s="1082" t="s">
        <v>11269</v>
      </c>
      <c r="D23603" s="1123" t="s">
        <v>16314</v>
      </c>
      <c r="E23603" s="1083">
        <v>30000</v>
      </c>
      <c r="F23603" s="1083"/>
      <c r="G23603" s="125">
        <f t="shared" ref="G23603:G23604" si="757">F23603-E23603</f>
        <v>-30000</v>
      </c>
      <c r="H23603" s="704" t="s">
        <v>16204</v>
      </c>
    </row>
    <row r="23604" spans="1:8" ht="15" x14ac:dyDescent="0.2">
      <c r="A23604" s="1081">
        <v>45743</v>
      </c>
      <c r="B23604" s="1082" t="s">
        <v>13165</v>
      </c>
      <c r="C23604" s="1082" t="s">
        <v>16316</v>
      </c>
      <c r="D23604" s="1123" t="s">
        <v>16315</v>
      </c>
      <c r="E23604" s="1083">
        <v>75000</v>
      </c>
      <c r="F23604" s="1083"/>
      <c r="G23604" s="125">
        <f t="shared" si="757"/>
        <v>-75000</v>
      </c>
      <c r="H23604" s="704" t="s">
        <v>16204</v>
      </c>
    </row>
    <row r="23605" spans="1:8" ht="15" x14ac:dyDescent="0.2">
      <c r="A23605" s="1201">
        <v>45743</v>
      </c>
      <c r="B23605" s="1205" t="s">
        <v>3944</v>
      </c>
      <c r="C23605" s="1205" t="s">
        <v>793</v>
      </c>
      <c r="D23605" s="1206" t="s">
        <v>16330</v>
      </c>
      <c r="E23605" s="1049">
        <v>184560</v>
      </c>
      <c r="F23605" s="125"/>
      <c r="G23605" s="125">
        <f t="shared" ref="G23605" si="758">F23605-E23605</f>
        <v>-184560</v>
      </c>
      <c r="H23605" s="1204" t="s">
        <v>16204</v>
      </c>
    </row>
    <row r="23606" spans="1:8" ht="15" x14ac:dyDescent="0.2">
      <c r="A23606" s="1201">
        <v>45744</v>
      </c>
      <c r="B23606" s="1202" t="s">
        <v>13240</v>
      </c>
      <c r="C23606" s="1202" t="s">
        <v>16262</v>
      </c>
      <c r="D23606" s="1203" t="s">
        <v>13660</v>
      </c>
      <c r="E23606" s="125">
        <v>49500</v>
      </c>
      <c r="F23606" s="125"/>
      <c r="G23606" s="125">
        <f t="shared" ref="G23606:G23610" si="759">F23606-E23606</f>
        <v>-49500</v>
      </c>
      <c r="H23606" s="1204" t="s">
        <v>16204</v>
      </c>
    </row>
    <row r="23607" spans="1:8" ht="15" x14ac:dyDescent="0.2">
      <c r="A23607" s="1201">
        <v>45744</v>
      </c>
      <c r="B23607" s="1205" t="s">
        <v>14232</v>
      </c>
      <c r="C23607" s="1205" t="s">
        <v>793</v>
      </c>
      <c r="D23607" s="1206" t="s">
        <v>16317</v>
      </c>
      <c r="E23607" s="1049">
        <v>65000</v>
      </c>
      <c r="F23607" s="125"/>
      <c r="G23607" s="125">
        <f t="shared" si="759"/>
        <v>-65000</v>
      </c>
      <c r="H23607" s="1204" t="s">
        <v>16204</v>
      </c>
    </row>
    <row r="23608" spans="1:8" ht="15" x14ac:dyDescent="0.2">
      <c r="A23608" s="1201">
        <v>45744</v>
      </c>
      <c r="B23608" s="1202" t="s">
        <v>14232</v>
      </c>
      <c r="C23608" s="1202" t="s">
        <v>285</v>
      </c>
      <c r="D23608" s="1203" t="s">
        <v>16318</v>
      </c>
      <c r="E23608" s="125">
        <v>500</v>
      </c>
      <c r="F23608" s="125"/>
      <c r="G23608" s="125">
        <f t="shared" si="759"/>
        <v>-500</v>
      </c>
      <c r="H23608" s="1204" t="s">
        <v>16204</v>
      </c>
    </row>
    <row r="23609" spans="1:8" ht="15" x14ac:dyDescent="0.2">
      <c r="A23609" s="1201">
        <v>45744</v>
      </c>
      <c r="B23609" s="1205" t="s">
        <v>12334</v>
      </c>
      <c r="C23609" s="1205" t="s">
        <v>793</v>
      </c>
      <c r="D23609" s="1206" t="s">
        <v>14905</v>
      </c>
      <c r="E23609" s="1049">
        <v>95000</v>
      </c>
      <c r="F23609" s="125"/>
      <c r="G23609" s="125">
        <f t="shared" si="759"/>
        <v>-95000</v>
      </c>
      <c r="H23609" s="1204" t="s">
        <v>16204</v>
      </c>
    </row>
    <row r="23610" spans="1:8" ht="15" x14ac:dyDescent="0.2">
      <c r="A23610" s="1201">
        <v>45744</v>
      </c>
      <c r="B23610" s="1205" t="s">
        <v>14351</v>
      </c>
      <c r="C23610" s="1205" t="s">
        <v>793</v>
      </c>
      <c r="D23610" s="1206" t="s">
        <v>15473</v>
      </c>
      <c r="E23610" s="1049">
        <v>45000</v>
      </c>
      <c r="F23610" s="125"/>
      <c r="G23610" s="125">
        <f t="shared" si="759"/>
        <v>-45000</v>
      </c>
      <c r="H23610" s="1204" t="s">
        <v>16204</v>
      </c>
    </row>
    <row r="23611" spans="1:8" ht="20.25" customHeight="1" x14ac:dyDescent="0.2">
      <c r="A23611" s="1081">
        <v>45744</v>
      </c>
      <c r="B23611" s="1082" t="s">
        <v>14232</v>
      </c>
      <c r="C23611" s="565" t="s">
        <v>15634</v>
      </c>
      <c r="D23611" s="873" t="s">
        <v>16321</v>
      </c>
      <c r="E23611" s="566">
        <v>200000</v>
      </c>
      <c r="F23611" s="1083"/>
      <c r="G23611" s="125">
        <f t="shared" ref="G23611:G23614" si="760">F23611-E23611</f>
        <v>-200000</v>
      </c>
      <c r="H23611" s="704" t="s">
        <v>16204</v>
      </c>
    </row>
    <row r="23612" spans="1:8" ht="20.25" customHeight="1" x14ac:dyDescent="0.2">
      <c r="A23612" s="1081">
        <v>45744</v>
      </c>
      <c r="B23612" s="1082" t="s">
        <v>14351</v>
      </c>
      <c r="C23612" s="565" t="s">
        <v>15634</v>
      </c>
      <c r="D23612" s="873" t="s">
        <v>16321</v>
      </c>
      <c r="E23612" s="566">
        <v>200000</v>
      </c>
      <c r="F23612" s="1083"/>
      <c r="G23612" s="125">
        <f t="shared" si="760"/>
        <v>-200000</v>
      </c>
      <c r="H23612" s="704" t="s">
        <v>16204</v>
      </c>
    </row>
    <row r="23613" spans="1:8" ht="15" x14ac:dyDescent="0.2">
      <c r="A23613" s="1201">
        <v>45744</v>
      </c>
      <c r="B23613" s="1205" t="s">
        <v>16309</v>
      </c>
      <c r="C23613" s="1205" t="s">
        <v>793</v>
      </c>
      <c r="D23613" s="1206" t="s">
        <v>16319</v>
      </c>
      <c r="E23613" s="1049">
        <v>126150</v>
      </c>
      <c r="F23613" s="125"/>
      <c r="G23613" s="125">
        <f t="shared" si="760"/>
        <v>-126150</v>
      </c>
      <c r="H23613" s="1204" t="s">
        <v>16204</v>
      </c>
    </row>
    <row r="23614" spans="1:8" ht="15" x14ac:dyDescent="0.2">
      <c r="A23614" s="1201">
        <v>45744</v>
      </c>
      <c r="B23614" s="1205" t="s">
        <v>14334</v>
      </c>
      <c r="C23614" s="1205" t="s">
        <v>793</v>
      </c>
      <c r="D23614" s="1206" t="s">
        <v>16320</v>
      </c>
      <c r="E23614" s="1049">
        <v>143100</v>
      </c>
      <c r="F23614" s="125"/>
      <c r="G23614" s="125">
        <f t="shared" si="760"/>
        <v>-143100</v>
      </c>
      <c r="H23614" s="1204" t="s">
        <v>16204</v>
      </c>
    </row>
    <row r="23615" spans="1:8" ht="15" x14ac:dyDescent="0.2">
      <c r="A23615" s="1081">
        <v>45744</v>
      </c>
      <c r="B23615" s="1082" t="s">
        <v>13213</v>
      </c>
      <c r="C23615" s="1082" t="s">
        <v>14346</v>
      </c>
      <c r="D23615" s="1123" t="s">
        <v>16322</v>
      </c>
      <c r="E23615" s="1083">
        <v>30000</v>
      </c>
      <c r="F23615" s="1083"/>
      <c r="G23615" s="125">
        <f t="shared" ref="G23615:G23617" si="761">F23615-E23615</f>
        <v>-30000</v>
      </c>
      <c r="H23615" s="704" t="s">
        <v>16204</v>
      </c>
    </row>
    <row r="23616" spans="1:8" ht="15" x14ac:dyDescent="0.2">
      <c r="A23616" s="1081">
        <v>45744</v>
      </c>
      <c r="B23616" s="1082" t="s">
        <v>15260</v>
      </c>
      <c r="C23616" s="1082" t="s">
        <v>14600</v>
      </c>
      <c r="D23616" s="1123" t="s">
        <v>16323</v>
      </c>
      <c r="E23616" s="1083">
        <v>100000</v>
      </c>
      <c r="F23616" s="1083"/>
      <c r="G23616" s="125">
        <f t="shared" si="761"/>
        <v>-100000</v>
      </c>
      <c r="H23616" s="704" t="s">
        <v>16204</v>
      </c>
    </row>
    <row r="23617" spans="1:8" ht="15" x14ac:dyDescent="0.2">
      <c r="A23617" s="1081">
        <v>45744</v>
      </c>
      <c r="B23617" s="1082" t="s">
        <v>12594</v>
      </c>
      <c r="C23617" s="1082" t="s">
        <v>14165</v>
      </c>
      <c r="D23617" s="1123" t="s">
        <v>16333</v>
      </c>
      <c r="E23617" s="1083">
        <v>100000</v>
      </c>
      <c r="F23617" s="1083"/>
      <c r="G23617" s="125">
        <f t="shared" si="761"/>
        <v>-100000</v>
      </c>
      <c r="H23617" s="704" t="s">
        <v>16204</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16204</v>
      </c>
    </row>
    <row r="23619" spans="1:8" ht="15" x14ac:dyDescent="0.2">
      <c r="A23619" s="1201">
        <v>45745</v>
      </c>
      <c r="B23619" s="1202" t="s">
        <v>14596</v>
      </c>
      <c r="C23619" s="1202" t="s">
        <v>391</v>
      </c>
      <c r="D23619" s="1203" t="s">
        <v>15914</v>
      </c>
      <c r="E23619" s="125">
        <v>2000</v>
      </c>
      <c r="F23619" s="125"/>
      <c r="G23619" s="125">
        <f t="shared" si="762"/>
        <v>-2000</v>
      </c>
      <c r="H23619" s="1204" t="s">
        <v>16204</v>
      </c>
    </row>
    <row r="23620" spans="1:8" ht="15" x14ac:dyDescent="0.2">
      <c r="A23620" s="1201">
        <v>45745</v>
      </c>
      <c r="B23620" s="1202" t="s">
        <v>14596</v>
      </c>
      <c r="C23620" s="1202" t="s">
        <v>285</v>
      </c>
      <c r="D23620" s="1203" t="s">
        <v>16095</v>
      </c>
      <c r="E23620" s="125">
        <v>1500</v>
      </c>
      <c r="F23620" s="125"/>
      <c r="G23620" s="125">
        <f t="shared" si="762"/>
        <v>-1500</v>
      </c>
      <c r="H23620" s="1204" t="s">
        <v>16204</v>
      </c>
    </row>
    <row r="23621" spans="1:8" ht="15" x14ac:dyDescent="0.2">
      <c r="A23621" s="1201">
        <v>45745</v>
      </c>
      <c r="B23621" s="1202" t="s">
        <v>15337</v>
      </c>
      <c r="C23621" s="1202" t="s">
        <v>10972</v>
      </c>
      <c r="D23621" s="1203" t="s">
        <v>16324</v>
      </c>
      <c r="E23621" s="125">
        <v>3450</v>
      </c>
      <c r="F23621" s="125"/>
      <c r="G23621" s="125">
        <f t="shared" si="762"/>
        <v>-3450</v>
      </c>
      <c r="H23621" s="1204" t="s">
        <v>16204</v>
      </c>
    </row>
    <row r="23622" spans="1:8" ht="15" x14ac:dyDescent="0.2">
      <c r="A23622" s="1201">
        <v>45745</v>
      </c>
      <c r="B23622" s="1202" t="s">
        <v>103</v>
      </c>
      <c r="C23622" s="1202" t="s">
        <v>391</v>
      </c>
      <c r="D23622" s="1203" t="s">
        <v>10199</v>
      </c>
      <c r="E23622" s="125">
        <v>2000</v>
      </c>
      <c r="F23622" s="125"/>
      <c r="G23622" s="125">
        <f t="shared" si="762"/>
        <v>-2000</v>
      </c>
      <c r="H23622" s="1204" t="s">
        <v>16204</v>
      </c>
    </row>
    <row r="23623" spans="1:8" ht="15" x14ac:dyDescent="0.2">
      <c r="A23623" s="1201">
        <v>45745</v>
      </c>
      <c r="B23623" s="1205" t="s">
        <v>12594</v>
      </c>
      <c r="C23623" s="1205" t="s">
        <v>793</v>
      </c>
      <c r="D23623" s="1206" t="s">
        <v>16325</v>
      </c>
      <c r="E23623" s="1049">
        <v>179048.38709677418</v>
      </c>
      <c r="F23623" s="125"/>
      <c r="G23623" s="125">
        <f t="shared" si="762"/>
        <v>-179048.38709677418</v>
      </c>
      <c r="H23623" s="1204" t="s">
        <v>16204</v>
      </c>
    </row>
    <row r="23624" spans="1:8" ht="15" x14ac:dyDescent="0.2">
      <c r="A23624" s="1201">
        <v>45745</v>
      </c>
      <c r="B23624" s="1202" t="s">
        <v>15337</v>
      </c>
      <c r="C23624" s="1202" t="s">
        <v>10972</v>
      </c>
      <c r="D23624" s="1203" t="s">
        <v>16336</v>
      </c>
      <c r="E23624" s="125">
        <v>1000</v>
      </c>
      <c r="F23624" s="125"/>
      <c r="G23624" s="125">
        <f t="shared" ref="G23624:G23673" si="763">F23624-E23624</f>
        <v>-1000</v>
      </c>
      <c r="H23624" s="1204" t="s">
        <v>16204</v>
      </c>
    </row>
    <row r="23625" spans="1:8" ht="15" x14ac:dyDescent="0.2">
      <c r="A23625" s="1201">
        <v>45745</v>
      </c>
      <c r="B23625" s="1205" t="s">
        <v>15337</v>
      </c>
      <c r="C23625" s="1205" t="s">
        <v>793</v>
      </c>
      <c r="D23625" s="1206" t="s">
        <v>16337</v>
      </c>
      <c r="E23625" s="1049">
        <v>68016.129032258061</v>
      </c>
      <c r="F23625" s="125"/>
      <c r="G23625" s="125">
        <f t="shared" si="763"/>
        <v>-68016.129032258061</v>
      </c>
      <c r="H23625" s="1204" t="s">
        <v>16204</v>
      </c>
    </row>
    <row r="23626" spans="1:8" ht="15" x14ac:dyDescent="0.2">
      <c r="A23626" s="1201">
        <v>45745</v>
      </c>
      <c r="B23626" s="1202" t="s">
        <v>15337</v>
      </c>
      <c r="C23626" s="1202" t="s">
        <v>10972</v>
      </c>
      <c r="D23626" s="1203" t="s">
        <v>16338</v>
      </c>
      <c r="E23626" s="125">
        <v>3000</v>
      </c>
      <c r="F23626" s="125"/>
      <c r="G23626" s="125">
        <f t="shared" si="763"/>
        <v>-3000</v>
      </c>
      <c r="H23626" s="1204" t="s">
        <v>16204</v>
      </c>
    </row>
    <row r="23627" spans="1:8" ht="15" x14ac:dyDescent="0.2">
      <c r="A23627" s="1081">
        <v>45745</v>
      </c>
      <c r="B23627" s="1082" t="s">
        <v>37</v>
      </c>
      <c r="C23627" s="1082" t="s">
        <v>15056</v>
      </c>
      <c r="D23627" s="1123" t="s">
        <v>16301</v>
      </c>
      <c r="E23627" s="1083">
        <v>20000</v>
      </c>
      <c r="F23627" s="1083"/>
      <c r="G23627" s="125">
        <f t="shared" ref="G23627" si="764">F23627-E23627</f>
        <v>-20000</v>
      </c>
      <c r="H23627" s="704" t="s">
        <v>16204</v>
      </c>
    </row>
    <row r="23628" spans="1:8" ht="15" x14ac:dyDescent="0.2">
      <c r="A23628" s="1081">
        <v>45746</v>
      </c>
      <c r="B23628" s="1082" t="s">
        <v>16309</v>
      </c>
      <c r="C23628" s="1082" t="s">
        <v>10972</v>
      </c>
      <c r="D23628" s="1123" t="s">
        <v>16339</v>
      </c>
      <c r="E23628" s="1083">
        <v>78292</v>
      </c>
      <c r="F23628" s="1083"/>
      <c r="G23628" s="125">
        <f t="shared" si="763"/>
        <v>-78292</v>
      </c>
      <c r="H23628" s="704" t="s">
        <v>16204</v>
      </c>
    </row>
    <row r="23629" spans="1:8" ht="15" x14ac:dyDescent="0.2">
      <c r="A23629" s="1081">
        <v>45747</v>
      </c>
      <c r="B23629" s="1082" t="s">
        <v>16264</v>
      </c>
      <c r="C23629" s="1082" t="s">
        <v>3883</v>
      </c>
      <c r="D23629" s="1123" t="s">
        <v>16340</v>
      </c>
      <c r="E23629" s="1083">
        <v>100000</v>
      </c>
      <c r="F23629" s="1083"/>
      <c r="G23629" s="125">
        <f t="shared" si="763"/>
        <v>-100000</v>
      </c>
      <c r="H23629" s="704" t="s">
        <v>16204</v>
      </c>
    </row>
    <row r="23630" spans="1:8" ht="15" x14ac:dyDescent="0.2">
      <c r="A23630" s="732">
        <v>45722</v>
      </c>
      <c r="B23630" s="173" t="s">
        <v>15337</v>
      </c>
      <c r="C23630" s="173" t="s">
        <v>13477</v>
      </c>
      <c r="D23630" s="227" t="s">
        <v>16196</v>
      </c>
      <c r="E23630" s="235">
        <v>80000</v>
      </c>
      <c r="F23630" s="235"/>
      <c r="G23630" s="235">
        <f t="shared" ref="G23630:G23631" si="765">F23630-E23630</f>
        <v>-80000</v>
      </c>
      <c r="H23630" s="708" t="s">
        <v>16204</v>
      </c>
    </row>
    <row r="23631" spans="1:8" ht="15" x14ac:dyDescent="0.2">
      <c r="A23631" s="732">
        <v>45725</v>
      </c>
      <c r="B23631" s="173" t="s">
        <v>12334</v>
      </c>
      <c r="C23631" s="173" t="s">
        <v>9537</v>
      </c>
      <c r="D23631" s="227" t="s">
        <v>16124</v>
      </c>
      <c r="E23631" s="235">
        <v>50000</v>
      </c>
      <c r="F23631" s="235"/>
      <c r="G23631" s="235">
        <f t="shared" si="765"/>
        <v>-50000</v>
      </c>
      <c r="H23631" s="708" t="s">
        <v>16204</v>
      </c>
    </row>
    <row r="23632" spans="1:8" ht="15" x14ac:dyDescent="0.2">
      <c r="A23632" s="732">
        <v>45727</v>
      </c>
      <c r="B23632" s="173" t="s">
        <v>14463</v>
      </c>
      <c r="C23632" s="669" t="s">
        <v>3002</v>
      </c>
      <c r="D23632" s="905" t="s">
        <v>16197</v>
      </c>
      <c r="E23632" s="671">
        <v>33000</v>
      </c>
      <c r="F23632" s="235"/>
      <c r="G23632" s="235">
        <f t="shared" ref="G23632:G23642" si="766">F23632-E23632</f>
        <v>-33000</v>
      </c>
      <c r="H23632" s="708" t="s">
        <v>16204</v>
      </c>
    </row>
    <row r="23633" spans="1:8" ht="15" x14ac:dyDescent="0.2">
      <c r="A23633" s="732">
        <v>45727</v>
      </c>
      <c r="B23633" s="173" t="s">
        <v>3945</v>
      </c>
      <c r="C23633" s="669" t="s">
        <v>3002</v>
      </c>
      <c r="D23633" s="905" t="s">
        <v>16197</v>
      </c>
      <c r="E23633" s="671">
        <v>44880</v>
      </c>
      <c r="F23633" s="235"/>
      <c r="G23633" s="235">
        <f t="shared" si="766"/>
        <v>-44880</v>
      </c>
      <c r="H23633" s="708" t="s">
        <v>16204</v>
      </c>
    </row>
    <row r="23634" spans="1:8" ht="15" x14ac:dyDescent="0.2">
      <c r="A23634" s="732">
        <v>45727</v>
      </c>
      <c r="B23634" s="173" t="s">
        <v>37</v>
      </c>
      <c r="C23634" s="669" t="s">
        <v>3002</v>
      </c>
      <c r="D23634" s="905" t="s">
        <v>16197</v>
      </c>
      <c r="E23634" s="671">
        <v>33872.28</v>
      </c>
      <c r="F23634" s="235"/>
      <c r="G23634" s="235">
        <f t="shared" si="766"/>
        <v>-33872.28</v>
      </c>
      <c r="H23634" s="708" t="s">
        <v>16204</v>
      </c>
    </row>
    <row r="23635" spans="1:8" ht="15" x14ac:dyDescent="0.2">
      <c r="A23635" s="732">
        <v>45727</v>
      </c>
      <c r="B23635" s="173" t="s">
        <v>3944</v>
      </c>
      <c r="C23635" s="669" t="s">
        <v>3002</v>
      </c>
      <c r="D23635" s="905" t="s">
        <v>16197</v>
      </c>
      <c r="E23635" s="671">
        <v>41580</v>
      </c>
      <c r="F23635" s="235"/>
      <c r="G23635" s="235">
        <f t="shared" si="766"/>
        <v>-41580</v>
      </c>
      <c r="H23635" s="708" t="s">
        <v>16204</v>
      </c>
    </row>
    <row r="23636" spans="1:8" ht="15" x14ac:dyDescent="0.2">
      <c r="A23636" s="732">
        <v>45729</v>
      </c>
      <c r="B23636" s="173" t="s">
        <v>13240</v>
      </c>
      <c r="C23636" s="173" t="s">
        <v>2709</v>
      </c>
      <c r="D23636" s="227" t="s">
        <v>16259</v>
      </c>
      <c r="E23636" s="235">
        <v>33915</v>
      </c>
      <c r="F23636" s="235"/>
      <c r="G23636" s="235">
        <f t="shared" si="766"/>
        <v>-33915</v>
      </c>
      <c r="H23636" s="708" t="s">
        <v>16204</v>
      </c>
    </row>
    <row r="23637" spans="1:8" ht="15" x14ac:dyDescent="0.2">
      <c r="A23637" s="732">
        <v>45729</v>
      </c>
      <c r="B23637" s="173" t="s">
        <v>11068</v>
      </c>
      <c r="C23637" s="173" t="s">
        <v>11529</v>
      </c>
      <c r="D23637" s="227" t="s">
        <v>16260</v>
      </c>
      <c r="E23637" s="235">
        <v>70000</v>
      </c>
      <c r="F23637" s="235"/>
      <c r="G23637" s="235">
        <f t="shared" si="766"/>
        <v>-70000</v>
      </c>
      <c r="H23637" s="708" t="s">
        <v>16204</v>
      </c>
    </row>
    <row r="23638" spans="1:8" ht="15" x14ac:dyDescent="0.2">
      <c r="A23638" s="732">
        <v>45729</v>
      </c>
      <c r="B23638" s="173" t="s">
        <v>14351</v>
      </c>
      <c r="C23638" s="173" t="s">
        <v>10051</v>
      </c>
      <c r="D23638" s="227" t="s">
        <v>16261</v>
      </c>
      <c r="E23638" s="235">
        <v>150000</v>
      </c>
      <c r="F23638" s="235"/>
      <c r="G23638" s="235">
        <f t="shared" si="766"/>
        <v>-150000</v>
      </c>
      <c r="H23638" s="708" t="s">
        <v>16204</v>
      </c>
    </row>
    <row r="23639" spans="1:8" ht="15" x14ac:dyDescent="0.2">
      <c r="A23639" s="732">
        <v>45740</v>
      </c>
      <c r="B23639" s="173" t="s">
        <v>14351</v>
      </c>
      <c r="C23639" s="173" t="s">
        <v>14431</v>
      </c>
      <c r="D23639" s="227" t="s">
        <v>16331</v>
      </c>
      <c r="E23639" s="235">
        <v>400000</v>
      </c>
      <c r="F23639" s="235"/>
      <c r="G23639" s="235">
        <f t="shared" si="766"/>
        <v>-400000</v>
      </c>
      <c r="H23639" s="708" t="s">
        <v>16204</v>
      </c>
    </row>
    <row r="23640" spans="1:8" ht="15" x14ac:dyDescent="0.2">
      <c r="A23640" s="732">
        <v>45740</v>
      </c>
      <c r="B23640" s="173" t="s">
        <v>14596</v>
      </c>
      <c r="C23640" s="173" t="s">
        <v>14907</v>
      </c>
      <c r="D23640" s="227" t="s">
        <v>16332</v>
      </c>
      <c r="E23640" s="235">
        <v>200000</v>
      </c>
      <c r="F23640" s="235"/>
      <c r="G23640" s="235">
        <f t="shared" si="766"/>
        <v>-200000</v>
      </c>
      <c r="H23640" s="708" t="s">
        <v>16204</v>
      </c>
    </row>
    <row r="23641" spans="1:8" ht="15" x14ac:dyDescent="0.2">
      <c r="A23641" s="732">
        <v>45744</v>
      </c>
      <c r="B23641" s="173" t="s">
        <v>12334</v>
      </c>
      <c r="C23641" s="173" t="s">
        <v>9537</v>
      </c>
      <c r="D23641" s="227" t="s">
        <v>16124</v>
      </c>
      <c r="E23641" s="235">
        <v>50000</v>
      </c>
      <c r="F23641" s="235"/>
      <c r="G23641" s="235">
        <f t="shared" si="766"/>
        <v>-50000</v>
      </c>
      <c r="H23641" s="708" t="s">
        <v>16204</v>
      </c>
    </row>
    <row r="23642" spans="1:8" ht="24" x14ac:dyDescent="0.2">
      <c r="A23642" s="732">
        <v>45745</v>
      </c>
      <c r="B23642" s="173" t="s">
        <v>12594</v>
      </c>
      <c r="C23642" s="173" t="s">
        <v>1197</v>
      </c>
      <c r="D23642" s="227" t="s">
        <v>16334</v>
      </c>
      <c r="E23642" s="235">
        <v>931150</v>
      </c>
      <c r="F23642" s="235"/>
      <c r="G23642" s="235">
        <f t="shared" si="766"/>
        <v>-931150</v>
      </c>
      <c r="H23642" s="708" t="s">
        <v>16204</v>
      </c>
    </row>
    <row r="23643" spans="1:8" ht="36" x14ac:dyDescent="0.2">
      <c r="A23643" s="729">
        <v>45722</v>
      </c>
      <c r="B23643" s="93" t="s">
        <v>12671</v>
      </c>
      <c r="C23643" s="93" t="s">
        <v>558</v>
      </c>
      <c r="D23643" s="800" t="s">
        <v>16121</v>
      </c>
      <c r="E23643" s="175"/>
      <c r="F23643" s="175">
        <v>813420</v>
      </c>
      <c r="G23643" s="175">
        <f t="shared" ref="G23643:G23644" si="767">F23643-E23643</f>
        <v>813420</v>
      </c>
      <c r="H23643" s="701" t="s">
        <v>16204</v>
      </c>
    </row>
    <row r="23644" spans="1:8" ht="15" x14ac:dyDescent="0.2">
      <c r="A23644" s="729">
        <v>45723</v>
      </c>
      <c r="B23644" s="93" t="s">
        <v>12334</v>
      </c>
      <c r="C23644" s="93" t="s">
        <v>558</v>
      </c>
      <c r="D23644" s="890" t="s">
        <v>16124</v>
      </c>
      <c r="E23644" s="175"/>
      <c r="F23644" s="175">
        <v>50000</v>
      </c>
      <c r="G23644" s="175">
        <f t="shared" si="767"/>
        <v>50000</v>
      </c>
      <c r="H23644" s="701" t="s">
        <v>16204</v>
      </c>
    </row>
    <row r="23645" spans="1:8" ht="15" x14ac:dyDescent="0.2">
      <c r="A23645" s="729">
        <v>45725</v>
      </c>
      <c r="B23645" s="93" t="s">
        <v>13098</v>
      </c>
      <c r="C23645" s="93" t="s">
        <v>558</v>
      </c>
      <c r="D23645" s="890" t="s">
        <v>16126</v>
      </c>
      <c r="E23645" s="175"/>
      <c r="F23645" s="175">
        <v>10000000</v>
      </c>
      <c r="G23645" s="175">
        <f t="shared" ref="G23645:G23654" si="768">F23645-E23645</f>
        <v>10000000</v>
      </c>
      <c r="H23645" s="701" t="s">
        <v>16204</v>
      </c>
    </row>
    <row r="23646" spans="1:8" ht="15" x14ac:dyDescent="0.2">
      <c r="A23646" s="729">
        <v>45725</v>
      </c>
      <c r="B23646" s="93" t="s">
        <v>13098</v>
      </c>
      <c r="C23646" s="93" t="s">
        <v>558</v>
      </c>
      <c r="D23646" s="1054" t="s">
        <v>12006</v>
      </c>
      <c r="E23646" s="642">
        <v>92000</v>
      </c>
      <c r="F23646" s="175"/>
      <c r="G23646" s="175">
        <f t="shared" si="768"/>
        <v>-92000</v>
      </c>
      <c r="H23646" s="701" t="s">
        <v>16204</v>
      </c>
    </row>
    <row r="23647" spans="1:8" ht="15" x14ac:dyDescent="0.2">
      <c r="A23647" s="729">
        <v>45729</v>
      </c>
      <c r="B23647" s="93" t="s">
        <v>37</v>
      </c>
      <c r="C23647" s="93" t="s">
        <v>558</v>
      </c>
      <c r="D23647" s="800" t="s">
        <v>16210</v>
      </c>
      <c r="E23647" s="175"/>
      <c r="F23647" s="175">
        <v>280434</v>
      </c>
      <c r="G23647" s="175">
        <f t="shared" si="768"/>
        <v>280434</v>
      </c>
      <c r="H23647" s="701" t="s">
        <v>16204</v>
      </c>
    </row>
    <row r="23648" spans="1:8" s="681" customFormat="1" ht="24" x14ac:dyDescent="0.25">
      <c r="A23648" s="729">
        <v>45729</v>
      </c>
      <c r="B23648" s="93" t="s">
        <v>8329</v>
      </c>
      <c r="C23648" s="93" t="s">
        <v>558</v>
      </c>
      <c r="D23648" s="800" t="s">
        <v>16214</v>
      </c>
      <c r="E23648" s="175"/>
      <c r="F23648" s="175">
        <v>872673</v>
      </c>
      <c r="G23648" s="175">
        <f t="shared" si="768"/>
        <v>872673</v>
      </c>
      <c r="H23648" s="701" t="s">
        <v>16204</v>
      </c>
    </row>
    <row r="23649" spans="1:8" s="681" customFormat="1" ht="24" x14ac:dyDescent="0.25">
      <c r="A23649" s="729">
        <v>45729</v>
      </c>
      <c r="B23649" s="93" t="s">
        <v>16212</v>
      </c>
      <c r="C23649" s="93" t="s">
        <v>558</v>
      </c>
      <c r="D23649" s="800" t="s">
        <v>16215</v>
      </c>
      <c r="E23649" s="175"/>
      <c r="F23649" s="175">
        <v>1407188</v>
      </c>
      <c r="G23649" s="175">
        <f t="shared" si="768"/>
        <v>1407188</v>
      </c>
      <c r="H23649" s="701" t="s">
        <v>16204</v>
      </c>
    </row>
    <row r="23650" spans="1:8" s="681" customFormat="1" ht="24" x14ac:dyDescent="0.25">
      <c r="A23650" s="729">
        <v>45729</v>
      </c>
      <c r="B23650" s="93" t="s">
        <v>10230</v>
      </c>
      <c r="C23650" s="93" t="s">
        <v>558</v>
      </c>
      <c r="D23650" s="800" t="s">
        <v>16216</v>
      </c>
      <c r="E23650" s="175"/>
      <c r="F23650" s="175">
        <v>1279245</v>
      </c>
      <c r="G23650" s="175">
        <f t="shared" si="768"/>
        <v>1279245</v>
      </c>
      <c r="H23650" s="701" t="s">
        <v>16204</v>
      </c>
    </row>
    <row r="23651" spans="1:8" s="681" customFormat="1" ht="24" x14ac:dyDescent="0.25">
      <c r="A23651" s="729">
        <v>45729</v>
      </c>
      <c r="B23651" s="93" t="s">
        <v>16213</v>
      </c>
      <c r="C23651" s="93" t="s">
        <v>558</v>
      </c>
      <c r="D23651" s="800" t="s">
        <v>16217</v>
      </c>
      <c r="E23651" s="175"/>
      <c r="F23651" s="175">
        <v>1631326</v>
      </c>
      <c r="G23651" s="175">
        <f t="shared" si="768"/>
        <v>1631326</v>
      </c>
      <c r="H23651" s="701" t="s">
        <v>16204</v>
      </c>
    </row>
    <row r="23652" spans="1:8" s="681" customFormat="1" ht="24" x14ac:dyDescent="0.25">
      <c r="A23652" s="729">
        <v>45729</v>
      </c>
      <c r="B23652" s="93" t="s">
        <v>14412</v>
      </c>
      <c r="C23652" s="93" t="s">
        <v>558</v>
      </c>
      <c r="D23652" s="800" t="s">
        <v>16218</v>
      </c>
      <c r="E23652" s="175"/>
      <c r="F23652" s="175">
        <v>1465833</v>
      </c>
      <c r="G23652" s="175">
        <f t="shared" si="768"/>
        <v>1465833</v>
      </c>
      <c r="H23652" s="701" t="s">
        <v>16204</v>
      </c>
    </row>
    <row r="23653" spans="1:8" s="681" customFormat="1" ht="15" x14ac:dyDescent="0.25">
      <c r="A23653" s="729">
        <v>45729</v>
      </c>
      <c r="B23653" s="93" t="s">
        <v>14412</v>
      </c>
      <c r="C23653" s="93" t="s">
        <v>558</v>
      </c>
      <c r="D23653" s="1054" t="s">
        <v>16353</v>
      </c>
      <c r="E23653" s="642">
        <v>66562</v>
      </c>
      <c r="F23653" s="175"/>
      <c r="G23653" s="175">
        <f t="shared" si="768"/>
        <v>-66562</v>
      </c>
      <c r="H23653" s="701" t="s">
        <v>16204</v>
      </c>
    </row>
    <row r="23654" spans="1:8" ht="15" x14ac:dyDescent="0.2">
      <c r="A23654" s="729">
        <v>45734</v>
      </c>
      <c r="B23654" s="93" t="s">
        <v>3945</v>
      </c>
      <c r="C23654" s="93" t="s">
        <v>558</v>
      </c>
      <c r="D23654" s="800" t="s">
        <v>16219</v>
      </c>
      <c r="E23654" s="175"/>
      <c r="F23654" s="175">
        <v>401676</v>
      </c>
      <c r="G23654" s="175">
        <f t="shared" si="768"/>
        <v>401676</v>
      </c>
      <c r="H23654" s="701" t="s">
        <v>16204</v>
      </c>
    </row>
    <row r="23655" spans="1:8" ht="15" x14ac:dyDescent="0.2">
      <c r="A23655" s="729">
        <v>45735</v>
      </c>
      <c r="B23655" s="93" t="s">
        <v>15338</v>
      </c>
      <c r="C23655" s="93" t="s">
        <v>558</v>
      </c>
      <c r="D23655" s="800" t="s">
        <v>16225</v>
      </c>
      <c r="E23655" s="175"/>
      <c r="F23655" s="175">
        <v>4000000</v>
      </c>
      <c r="G23655" s="175">
        <f t="shared" ref="G23655:G23656" si="769">F23655-E23655</f>
        <v>4000000</v>
      </c>
      <c r="H23655" s="701" t="s">
        <v>16204</v>
      </c>
    </row>
    <row r="23656" spans="1:8" ht="24" x14ac:dyDescent="0.2">
      <c r="A23656" s="729">
        <v>45735</v>
      </c>
      <c r="B23656" s="93" t="s">
        <v>37</v>
      </c>
      <c r="C23656" s="93" t="s">
        <v>558</v>
      </c>
      <c r="D23656" s="800" t="s">
        <v>16252</v>
      </c>
      <c r="E23656" s="175"/>
      <c r="F23656" s="175">
        <v>1281615</v>
      </c>
      <c r="G23656" s="175">
        <f t="shared" si="769"/>
        <v>1281615</v>
      </c>
      <c r="H23656" s="701" t="s">
        <v>16204</v>
      </c>
    </row>
    <row r="23657" spans="1:8" ht="24" x14ac:dyDescent="0.2">
      <c r="A23657" s="729">
        <v>45738</v>
      </c>
      <c r="B23657" s="93" t="s">
        <v>15337</v>
      </c>
      <c r="C23657" s="93" t="s">
        <v>558</v>
      </c>
      <c r="D23657" s="800" t="s">
        <v>16268</v>
      </c>
      <c r="E23657" s="175"/>
      <c r="F23657" s="175">
        <v>5000000</v>
      </c>
      <c r="G23657" s="175">
        <f t="shared" ref="G23657:G23662" si="770">F23657-E23657</f>
        <v>5000000</v>
      </c>
      <c r="H23657" s="701" t="s">
        <v>16204</v>
      </c>
    </row>
    <row r="23658" spans="1:8" ht="24" x14ac:dyDescent="0.2">
      <c r="A23658" s="729">
        <v>45738</v>
      </c>
      <c r="B23658" s="93" t="s">
        <v>15337</v>
      </c>
      <c r="C23658" s="93" t="s">
        <v>558</v>
      </c>
      <c r="D23658" s="800" t="s">
        <v>16269</v>
      </c>
      <c r="E23658" s="175"/>
      <c r="F23658" s="175">
        <v>5000000</v>
      </c>
      <c r="G23658" s="175">
        <f t="shared" si="770"/>
        <v>5000000</v>
      </c>
      <c r="H23658" s="701" t="s">
        <v>16204</v>
      </c>
    </row>
    <row r="23659" spans="1:8" ht="15" x14ac:dyDescent="0.2">
      <c r="A23659" s="729">
        <v>45738</v>
      </c>
      <c r="B23659" s="93" t="s">
        <v>13098</v>
      </c>
      <c r="C23659" s="93" t="s">
        <v>558</v>
      </c>
      <c r="D23659" s="890" t="s">
        <v>16287</v>
      </c>
      <c r="E23659" s="175"/>
      <c r="F23659" s="175">
        <v>1675000</v>
      </c>
      <c r="G23659" s="175">
        <f t="shared" si="770"/>
        <v>1675000</v>
      </c>
      <c r="H23659" s="701" t="s">
        <v>16204</v>
      </c>
    </row>
    <row r="23660" spans="1:8" ht="15" x14ac:dyDescent="0.2">
      <c r="A23660" s="729">
        <v>45738</v>
      </c>
      <c r="B23660" s="93" t="s">
        <v>13098</v>
      </c>
      <c r="C23660" s="93" t="s">
        <v>558</v>
      </c>
      <c r="D23660" s="1054" t="s">
        <v>12006</v>
      </c>
      <c r="E23660" s="642">
        <v>16750</v>
      </c>
      <c r="F23660" s="175"/>
      <c r="G23660" s="175">
        <f t="shared" si="770"/>
        <v>-16750</v>
      </c>
      <c r="H23660" s="701" t="s">
        <v>16204</v>
      </c>
    </row>
    <row r="23661" spans="1:8" ht="24" x14ac:dyDescent="0.2">
      <c r="A23661" s="729">
        <v>45744</v>
      </c>
      <c r="B23661" s="93" t="s">
        <v>14463</v>
      </c>
      <c r="C23661" s="93" t="s">
        <v>558</v>
      </c>
      <c r="D23661" s="800" t="s">
        <v>14464</v>
      </c>
      <c r="E23661" s="175"/>
      <c r="F23661" s="175">
        <v>281462</v>
      </c>
      <c r="G23661" s="175">
        <f t="shared" si="770"/>
        <v>281462</v>
      </c>
      <c r="H23661" s="701" t="s">
        <v>16204</v>
      </c>
    </row>
    <row r="23662" spans="1:8" ht="15" x14ac:dyDescent="0.2">
      <c r="A23662" s="729">
        <v>45744</v>
      </c>
      <c r="B23662" s="93" t="s">
        <v>12334</v>
      </c>
      <c r="C23662" s="93" t="s">
        <v>558</v>
      </c>
      <c r="D23662" s="890" t="s">
        <v>16124</v>
      </c>
      <c r="E23662" s="175"/>
      <c r="F23662" s="175">
        <v>50000</v>
      </c>
      <c r="G23662" s="175">
        <f t="shared" si="770"/>
        <v>50000</v>
      </c>
      <c r="H23662" s="701" t="s">
        <v>16204</v>
      </c>
    </row>
    <row r="23663" spans="1:8" ht="24" x14ac:dyDescent="0.2">
      <c r="A23663" s="729">
        <v>45745</v>
      </c>
      <c r="B23663" s="93" t="s">
        <v>13417</v>
      </c>
      <c r="C23663" s="93" t="s">
        <v>558</v>
      </c>
      <c r="D23663" s="800" t="s">
        <v>16334</v>
      </c>
      <c r="E23663" s="175"/>
      <c r="F23663" s="175">
        <v>931150</v>
      </c>
      <c r="G23663" s="175">
        <f t="shared" ref="G23663:G23664" si="771">F23663-E23663</f>
        <v>931150</v>
      </c>
      <c r="H23663" s="701" t="s">
        <v>16204</v>
      </c>
    </row>
    <row r="23664" spans="1:8" ht="15" x14ac:dyDescent="0.2">
      <c r="A23664" s="729">
        <v>45745</v>
      </c>
      <c r="B23664" s="93" t="s">
        <v>16271</v>
      </c>
      <c r="C23664" s="93" t="s">
        <v>558</v>
      </c>
      <c r="D23664" s="800" t="s">
        <v>16335</v>
      </c>
      <c r="E23664" s="175"/>
      <c r="F23664" s="175">
        <v>737652</v>
      </c>
      <c r="G23664" s="175">
        <f t="shared" si="771"/>
        <v>737652</v>
      </c>
      <c r="H23664" s="701" t="s">
        <v>16204</v>
      </c>
    </row>
    <row r="23665" spans="1:8" ht="15" x14ac:dyDescent="0.2">
      <c r="A23665" s="729">
        <v>45747</v>
      </c>
      <c r="B23665" s="93" t="s">
        <v>14334</v>
      </c>
      <c r="C23665" s="93" t="s">
        <v>558</v>
      </c>
      <c r="D23665" s="800" t="s">
        <v>16362</v>
      </c>
      <c r="E23665" s="175"/>
      <c r="F23665" s="175">
        <v>10024000</v>
      </c>
      <c r="G23665" s="175">
        <f t="shared" ref="G23665" si="772">F23665-E23665</f>
        <v>10024000</v>
      </c>
      <c r="H23665" s="701" t="s">
        <v>16204</v>
      </c>
    </row>
    <row r="23666" spans="1:8" ht="15" x14ac:dyDescent="0.2">
      <c r="A23666" s="1201">
        <v>45750</v>
      </c>
      <c r="B23666" s="1202" t="s">
        <v>15261</v>
      </c>
      <c r="C23666" s="1202" t="s">
        <v>10972</v>
      </c>
      <c r="D23666" s="1203" t="s">
        <v>16341</v>
      </c>
      <c r="E23666" s="125">
        <v>4500</v>
      </c>
      <c r="F23666" s="125"/>
      <c r="G23666" s="125">
        <f t="shared" si="763"/>
        <v>-4500</v>
      </c>
      <c r="H23666" s="1204" t="s">
        <v>16397</v>
      </c>
    </row>
    <row r="23667" spans="1:8" ht="15" x14ac:dyDescent="0.2">
      <c r="A23667" s="1201">
        <v>45751</v>
      </c>
      <c r="B23667" s="1205" t="s">
        <v>15337</v>
      </c>
      <c r="C23667" s="1205" t="s">
        <v>793</v>
      </c>
      <c r="D23667" s="1206" t="s">
        <v>15495</v>
      </c>
      <c r="E23667" s="1049">
        <v>41300</v>
      </c>
      <c r="F23667" s="125"/>
      <c r="G23667" s="125">
        <f t="shared" si="763"/>
        <v>-41300</v>
      </c>
      <c r="H23667" s="1204" t="s">
        <v>16397</v>
      </c>
    </row>
    <row r="23668" spans="1:8" ht="15" x14ac:dyDescent="0.2">
      <c r="A23668" s="1201">
        <v>45751</v>
      </c>
      <c r="B23668" s="1205" t="s">
        <v>103</v>
      </c>
      <c r="C23668" s="1205" t="s">
        <v>793</v>
      </c>
      <c r="D23668" s="1206" t="s">
        <v>15884</v>
      </c>
      <c r="E23668" s="1049">
        <v>41000</v>
      </c>
      <c r="F23668" s="125"/>
      <c r="G23668" s="125">
        <f t="shared" si="763"/>
        <v>-41000</v>
      </c>
      <c r="H23668" s="1204" t="s">
        <v>16397</v>
      </c>
    </row>
    <row r="23669" spans="1:8" ht="15" x14ac:dyDescent="0.2">
      <c r="A23669" s="1201">
        <v>45751</v>
      </c>
      <c r="B23669" s="1205" t="s">
        <v>14596</v>
      </c>
      <c r="C23669" s="1205" t="s">
        <v>793</v>
      </c>
      <c r="D23669" s="1206" t="s">
        <v>10340</v>
      </c>
      <c r="E23669" s="1049">
        <v>78000</v>
      </c>
      <c r="F23669" s="125"/>
      <c r="G23669" s="125">
        <f t="shared" si="763"/>
        <v>-78000</v>
      </c>
      <c r="H23669" s="1204" t="s">
        <v>16397</v>
      </c>
    </row>
    <row r="23670" spans="1:8" ht="15" x14ac:dyDescent="0.2">
      <c r="A23670" s="1201">
        <v>45751</v>
      </c>
      <c r="B23670" s="1202" t="s">
        <v>13213</v>
      </c>
      <c r="C23670" s="1202" t="s">
        <v>285</v>
      </c>
      <c r="D23670" s="1203" t="s">
        <v>16095</v>
      </c>
      <c r="E23670" s="125">
        <v>3000</v>
      </c>
      <c r="F23670" s="125"/>
      <c r="G23670" s="125">
        <f t="shared" si="763"/>
        <v>-3000</v>
      </c>
      <c r="H23670" s="1204" t="s">
        <v>16397</v>
      </c>
    </row>
    <row r="23671" spans="1:8" ht="15" x14ac:dyDescent="0.2">
      <c r="A23671" s="1201">
        <v>45751</v>
      </c>
      <c r="B23671" s="1202" t="s">
        <v>103</v>
      </c>
      <c r="C23671" s="1202" t="s">
        <v>391</v>
      </c>
      <c r="D23671" s="1203" t="s">
        <v>10199</v>
      </c>
      <c r="E23671" s="125">
        <v>3000</v>
      </c>
      <c r="F23671" s="125"/>
      <c r="G23671" s="125">
        <f t="shared" si="763"/>
        <v>-3000</v>
      </c>
      <c r="H23671" s="1204" t="s">
        <v>16397</v>
      </c>
    </row>
    <row r="23672" spans="1:8" ht="15" x14ac:dyDescent="0.2">
      <c r="A23672" s="1201">
        <v>45751</v>
      </c>
      <c r="B23672" s="1202" t="s">
        <v>14351</v>
      </c>
      <c r="C23672" s="1202" t="s">
        <v>285</v>
      </c>
      <c r="D23672" s="1203" t="s">
        <v>16342</v>
      </c>
      <c r="E23672" s="125">
        <v>600</v>
      </c>
      <c r="F23672" s="125"/>
      <c r="G23672" s="125">
        <f t="shared" si="763"/>
        <v>-600</v>
      </c>
      <c r="H23672" s="1204" t="s">
        <v>16397</v>
      </c>
    </row>
    <row r="23673" spans="1:8" ht="15" x14ac:dyDescent="0.2">
      <c r="A23673" s="1201">
        <v>45751</v>
      </c>
      <c r="B23673" s="1205" t="s">
        <v>103</v>
      </c>
      <c r="C23673" s="1205" t="s">
        <v>793</v>
      </c>
      <c r="D23673" s="1206" t="s">
        <v>15885</v>
      </c>
      <c r="E23673" s="1049">
        <v>51050</v>
      </c>
      <c r="F23673" s="125"/>
      <c r="G23673" s="125">
        <f t="shared" si="763"/>
        <v>-51050</v>
      </c>
      <c r="H23673" s="1204" t="s">
        <v>16397</v>
      </c>
    </row>
    <row r="23674" spans="1:8" ht="15" x14ac:dyDescent="0.2">
      <c r="A23674" s="1201">
        <v>45751</v>
      </c>
      <c r="B23674" s="1205" t="s">
        <v>103</v>
      </c>
      <c r="C23674" s="1205" t="s">
        <v>793</v>
      </c>
      <c r="D23674" s="1206" t="s">
        <v>16343</v>
      </c>
      <c r="E23674" s="1049">
        <v>47100</v>
      </c>
      <c r="F23674" s="125"/>
      <c r="G23674" s="125">
        <f t="shared" ref="G23674:G23678" si="773">F23674-E23674</f>
        <v>-47100</v>
      </c>
      <c r="H23674" s="1204" t="s">
        <v>16397</v>
      </c>
    </row>
    <row r="23675" spans="1:8" ht="15" x14ac:dyDescent="0.2">
      <c r="A23675" s="1201">
        <v>45751</v>
      </c>
      <c r="B23675" s="1202" t="s">
        <v>25</v>
      </c>
      <c r="C23675" s="1202" t="s">
        <v>8141</v>
      </c>
      <c r="D23675" s="1203" t="s">
        <v>8607</v>
      </c>
      <c r="E23675" s="125">
        <v>965</v>
      </c>
      <c r="F23675" s="125"/>
      <c r="G23675" s="125">
        <f t="shared" si="773"/>
        <v>-965</v>
      </c>
      <c r="H23675" s="1204" t="s">
        <v>16397</v>
      </c>
    </row>
    <row r="23676" spans="1:8" ht="15" x14ac:dyDescent="0.2">
      <c r="A23676" s="1201">
        <v>45751</v>
      </c>
      <c r="B23676" s="1202" t="s">
        <v>103</v>
      </c>
      <c r="C23676" s="1202" t="s">
        <v>8141</v>
      </c>
      <c r="D23676" s="1203" t="s">
        <v>8607</v>
      </c>
      <c r="E23676" s="125">
        <v>735</v>
      </c>
      <c r="F23676" s="125"/>
      <c r="G23676" s="125">
        <f t="shared" si="773"/>
        <v>-735</v>
      </c>
      <c r="H23676" s="1204" t="s">
        <v>16397</v>
      </c>
    </row>
    <row r="23677" spans="1:8" ht="15" x14ac:dyDescent="0.2">
      <c r="A23677" s="1201">
        <v>45751</v>
      </c>
      <c r="B23677" s="1205" t="s">
        <v>103</v>
      </c>
      <c r="C23677" s="1205" t="s">
        <v>793</v>
      </c>
      <c r="D23677" s="1206" t="s">
        <v>11045</v>
      </c>
      <c r="E23677" s="1049">
        <v>79500</v>
      </c>
      <c r="F23677" s="125"/>
      <c r="G23677" s="125">
        <f t="shared" si="773"/>
        <v>-79500</v>
      </c>
      <c r="H23677" s="1204" t="s">
        <v>16397</v>
      </c>
    </row>
    <row r="23678" spans="1:8" ht="15" x14ac:dyDescent="0.2">
      <c r="A23678" s="1201">
        <v>45751</v>
      </c>
      <c r="B23678" s="1205" t="s">
        <v>15337</v>
      </c>
      <c r="C23678" s="1205" t="s">
        <v>793</v>
      </c>
      <c r="D23678" s="1206" t="s">
        <v>11566</v>
      </c>
      <c r="E23678" s="1049">
        <v>55200</v>
      </c>
      <c r="F23678" s="125"/>
      <c r="G23678" s="125">
        <f t="shared" si="773"/>
        <v>-55200</v>
      </c>
      <c r="H23678" s="1204" t="s">
        <v>16397</v>
      </c>
    </row>
    <row r="23679" spans="1:8" ht="15" x14ac:dyDescent="0.2">
      <c r="A23679" s="1201">
        <v>45752</v>
      </c>
      <c r="B23679" s="1202" t="s">
        <v>16240</v>
      </c>
      <c r="C23679" s="1202" t="s">
        <v>285</v>
      </c>
      <c r="D23679" s="1203" t="s">
        <v>16344</v>
      </c>
      <c r="E23679" s="125">
        <v>2000</v>
      </c>
      <c r="F23679" s="125"/>
      <c r="G23679" s="125">
        <f t="shared" ref="G23679:G23681" si="774">F23679-E23679</f>
        <v>-2000</v>
      </c>
      <c r="H23679" s="1204" t="s">
        <v>16397</v>
      </c>
    </row>
    <row r="23680" spans="1:8" ht="15" x14ac:dyDescent="0.2">
      <c r="A23680" s="1201">
        <v>45752</v>
      </c>
      <c r="B23680" s="1202" t="s">
        <v>16240</v>
      </c>
      <c r="C23680" s="1202" t="s">
        <v>391</v>
      </c>
      <c r="D23680" s="1203" t="s">
        <v>16345</v>
      </c>
      <c r="E23680" s="125">
        <v>450</v>
      </c>
      <c r="F23680" s="125"/>
      <c r="G23680" s="125">
        <f t="shared" si="774"/>
        <v>-450</v>
      </c>
      <c r="H23680" s="1204" t="s">
        <v>16397</v>
      </c>
    </row>
    <row r="23681" spans="1:8" ht="15" x14ac:dyDescent="0.2">
      <c r="A23681" s="1201">
        <v>45752</v>
      </c>
      <c r="B23681" s="1202" t="s">
        <v>15337</v>
      </c>
      <c r="C23681" s="1202" t="s">
        <v>5740</v>
      </c>
      <c r="D23681" s="1203" t="s">
        <v>369</v>
      </c>
      <c r="E23681" s="125">
        <v>700</v>
      </c>
      <c r="F23681" s="125"/>
      <c r="G23681" s="125">
        <f t="shared" si="774"/>
        <v>-700</v>
      </c>
      <c r="H23681" s="1204" t="s">
        <v>16397</v>
      </c>
    </row>
    <row r="23682" spans="1:8" ht="15" x14ac:dyDescent="0.2">
      <c r="A23682" s="1201">
        <v>45752</v>
      </c>
      <c r="B23682" s="1202" t="s">
        <v>15430</v>
      </c>
      <c r="C23682" s="1202" t="s">
        <v>15345</v>
      </c>
      <c r="D23682" s="1203" t="s">
        <v>16347</v>
      </c>
      <c r="E23682" s="125">
        <v>500000</v>
      </c>
      <c r="F23682" s="125"/>
      <c r="G23682" s="125">
        <f t="shared" ref="G23682:G23683" si="775">F23682-E23682</f>
        <v>-500000</v>
      </c>
      <c r="H23682" s="1204" t="s">
        <v>16397</v>
      </c>
    </row>
    <row r="23683" spans="1:8" ht="15" x14ac:dyDescent="0.2">
      <c r="A23683" s="1201">
        <v>45752</v>
      </c>
      <c r="B23683" s="1202" t="s">
        <v>12594</v>
      </c>
      <c r="C23683" s="1202" t="s">
        <v>10972</v>
      </c>
      <c r="D23683" s="1203" t="s">
        <v>16346</v>
      </c>
      <c r="E23683" s="125">
        <v>52800</v>
      </c>
      <c r="F23683" s="125"/>
      <c r="G23683" s="125">
        <f t="shared" si="775"/>
        <v>-52800</v>
      </c>
      <c r="H23683" s="1204" t="s">
        <v>16397</v>
      </c>
    </row>
    <row r="23684" spans="1:8" ht="15" x14ac:dyDescent="0.2">
      <c r="A23684" s="1201">
        <v>45752</v>
      </c>
      <c r="B23684" s="1202" t="s">
        <v>25</v>
      </c>
      <c r="C23684" s="1202" t="s">
        <v>10972</v>
      </c>
      <c r="D23684" s="1203" t="s">
        <v>16348</v>
      </c>
      <c r="E23684" s="125">
        <v>41450</v>
      </c>
      <c r="F23684" s="125"/>
      <c r="G23684" s="125">
        <f t="shared" ref="G23684:G23691" si="776">F23684-E23684</f>
        <v>-41450</v>
      </c>
      <c r="H23684" s="1204" t="s">
        <v>16397</v>
      </c>
    </row>
    <row r="23685" spans="1:8" ht="15" x14ac:dyDescent="0.2">
      <c r="A23685" s="1201">
        <v>45752</v>
      </c>
      <c r="B23685" s="1202" t="s">
        <v>25</v>
      </c>
      <c r="C23685" s="1202" t="s">
        <v>10972</v>
      </c>
      <c r="D23685" s="1203" t="s">
        <v>16348</v>
      </c>
      <c r="E23685" s="125">
        <v>53940</v>
      </c>
      <c r="F23685" s="125"/>
      <c r="G23685" s="125">
        <f t="shared" si="776"/>
        <v>-53940</v>
      </c>
      <c r="H23685" s="1204" t="s">
        <v>16397</v>
      </c>
    </row>
    <row r="23686" spans="1:8" ht="15" x14ac:dyDescent="0.2">
      <c r="A23686" s="1201">
        <v>45752</v>
      </c>
      <c r="B23686" s="1205" t="s">
        <v>25</v>
      </c>
      <c r="C23686" s="1205" t="s">
        <v>793</v>
      </c>
      <c r="D23686" s="1206" t="s">
        <v>16349</v>
      </c>
      <c r="E23686" s="1049">
        <v>105000</v>
      </c>
      <c r="F23686" s="125"/>
      <c r="G23686" s="125">
        <f t="shared" si="776"/>
        <v>-105000</v>
      </c>
      <c r="H23686" s="1204" t="s">
        <v>16397</v>
      </c>
    </row>
    <row r="23687" spans="1:8" ht="15" x14ac:dyDescent="0.2">
      <c r="A23687" s="1201">
        <v>45752</v>
      </c>
      <c r="B23687" s="1205" t="s">
        <v>12594</v>
      </c>
      <c r="C23687" s="1205" t="s">
        <v>793</v>
      </c>
      <c r="D23687" s="1206" t="s">
        <v>16352</v>
      </c>
      <c r="E23687" s="1049">
        <v>50000</v>
      </c>
      <c r="F23687" s="125"/>
      <c r="G23687" s="125">
        <f t="shared" ref="G23687:G23689" si="777">F23687-E23687</f>
        <v>-50000</v>
      </c>
      <c r="H23687" s="1204" t="s">
        <v>16397</v>
      </c>
    </row>
    <row r="23688" spans="1:8" ht="15" x14ac:dyDescent="0.2">
      <c r="A23688" s="1201">
        <v>45752</v>
      </c>
      <c r="B23688" s="1205" t="s">
        <v>10167</v>
      </c>
      <c r="C23688" s="1205" t="s">
        <v>793</v>
      </c>
      <c r="D23688" s="1206" t="s">
        <v>8421</v>
      </c>
      <c r="E23688" s="1049">
        <v>5000</v>
      </c>
      <c r="F23688" s="125"/>
      <c r="G23688" s="125">
        <f t="shared" si="777"/>
        <v>-5000</v>
      </c>
      <c r="H23688" s="1204" t="s">
        <v>16397</v>
      </c>
    </row>
    <row r="23689" spans="1:8" ht="15" x14ac:dyDescent="0.2">
      <c r="A23689" s="1201">
        <v>45752</v>
      </c>
      <c r="B23689" s="1205" t="s">
        <v>13213</v>
      </c>
      <c r="C23689" s="1205" t="s">
        <v>793</v>
      </c>
      <c r="D23689" s="1206" t="s">
        <v>12183</v>
      </c>
      <c r="E23689" s="1049">
        <v>50000</v>
      </c>
      <c r="F23689" s="125"/>
      <c r="G23689" s="125">
        <f t="shared" si="777"/>
        <v>-50000</v>
      </c>
      <c r="H23689" s="1204" t="s">
        <v>16397</v>
      </c>
    </row>
    <row r="23690" spans="1:8" ht="15" x14ac:dyDescent="0.2">
      <c r="A23690" s="1201">
        <v>45752</v>
      </c>
      <c r="B23690" s="1202" t="s">
        <v>25</v>
      </c>
      <c r="C23690" s="1202" t="s">
        <v>7593</v>
      </c>
      <c r="D23690" s="1203" t="s">
        <v>16350</v>
      </c>
      <c r="E23690" s="125">
        <v>85000</v>
      </c>
      <c r="F23690" s="125"/>
      <c r="G23690" s="125">
        <f t="shared" si="776"/>
        <v>-85000</v>
      </c>
      <c r="H23690" s="1204" t="s">
        <v>16397</v>
      </c>
    </row>
    <row r="23691" spans="1:8" ht="15" x14ac:dyDescent="0.2">
      <c r="A23691" s="1201">
        <v>45752</v>
      </c>
      <c r="B23691" s="1202" t="s">
        <v>25</v>
      </c>
      <c r="C23691" s="1202" t="s">
        <v>285</v>
      </c>
      <c r="D23691" s="1203" t="s">
        <v>16351</v>
      </c>
      <c r="E23691" s="125">
        <v>20000</v>
      </c>
      <c r="F23691" s="125"/>
      <c r="G23691" s="125">
        <f t="shared" si="776"/>
        <v>-20000</v>
      </c>
      <c r="H23691" s="1204" t="s">
        <v>16397</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16397</v>
      </c>
    </row>
    <row r="23693" spans="1:8" ht="15" x14ac:dyDescent="0.2">
      <c r="A23693" s="1201">
        <v>45754</v>
      </c>
      <c r="B23693" s="1202" t="s">
        <v>103</v>
      </c>
      <c r="C23693" s="1202" t="s">
        <v>391</v>
      </c>
      <c r="D23693" s="1203" t="s">
        <v>10199</v>
      </c>
      <c r="E23693" s="125">
        <v>3000</v>
      </c>
      <c r="F23693" s="125"/>
      <c r="G23693" s="125">
        <f t="shared" si="778"/>
        <v>-3000</v>
      </c>
      <c r="H23693" s="1204" t="s">
        <v>16397</v>
      </c>
    </row>
    <row r="23694" spans="1:8" ht="15" x14ac:dyDescent="0.2">
      <c r="A23694" s="1201">
        <v>45754</v>
      </c>
      <c r="B23694" s="1202" t="s">
        <v>14596</v>
      </c>
      <c r="C23694" s="550" t="s">
        <v>2189</v>
      </c>
      <c r="D23694" s="739" t="s">
        <v>16368</v>
      </c>
      <c r="E23694" s="125">
        <v>15000</v>
      </c>
      <c r="F23694" s="125"/>
      <c r="G23694" s="125">
        <f t="shared" si="778"/>
        <v>-15000</v>
      </c>
      <c r="H23694" s="1204" t="s">
        <v>16397</v>
      </c>
    </row>
    <row r="23695" spans="1:8" ht="15" x14ac:dyDescent="0.2">
      <c r="A23695" s="1201">
        <v>45754</v>
      </c>
      <c r="B23695" s="1202" t="s">
        <v>13213</v>
      </c>
      <c r="C23695" s="550" t="s">
        <v>2189</v>
      </c>
      <c r="D23695" s="739" t="s">
        <v>16368</v>
      </c>
      <c r="E23695" s="125">
        <v>15000</v>
      </c>
      <c r="F23695" s="125"/>
      <c r="G23695" s="125">
        <f t="shared" ref="G23695:G23696" si="779">F23695-E23695</f>
        <v>-15000</v>
      </c>
      <c r="H23695" s="1204" t="s">
        <v>16397</v>
      </c>
    </row>
    <row r="23696" spans="1:8" ht="15" x14ac:dyDescent="0.2">
      <c r="A23696" s="1201">
        <v>45754</v>
      </c>
      <c r="B23696" s="1202" t="s">
        <v>16271</v>
      </c>
      <c r="C23696" s="550" t="s">
        <v>2189</v>
      </c>
      <c r="D23696" s="739" t="s">
        <v>16368</v>
      </c>
      <c r="E23696" s="125">
        <v>5000</v>
      </c>
      <c r="F23696" s="125"/>
      <c r="G23696" s="125">
        <f t="shared" si="779"/>
        <v>-5000</v>
      </c>
      <c r="H23696" s="1204" t="s">
        <v>16397</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16397</v>
      </c>
    </row>
    <row r="23698" spans="1:8" ht="15" x14ac:dyDescent="0.2">
      <c r="A23698" s="1201">
        <v>45755</v>
      </c>
      <c r="B23698" s="1202" t="s">
        <v>16264</v>
      </c>
      <c r="C23698" s="1202" t="s">
        <v>5740</v>
      </c>
      <c r="D23698" s="1203" t="s">
        <v>369</v>
      </c>
      <c r="E23698" s="125">
        <v>4000</v>
      </c>
      <c r="F23698" s="125"/>
      <c r="G23698" s="125">
        <f t="shared" si="780"/>
        <v>-4000</v>
      </c>
      <c r="H23698" s="1204" t="s">
        <v>16397</v>
      </c>
    </row>
    <row r="23699" spans="1:8" ht="15" x14ac:dyDescent="0.2">
      <c r="A23699" s="1201">
        <v>45755</v>
      </c>
      <c r="B23699" s="1205" t="s">
        <v>11068</v>
      </c>
      <c r="C23699" s="1205" t="s">
        <v>793</v>
      </c>
      <c r="D23699" s="1206" t="s">
        <v>16369</v>
      </c>
      <c r="E23699" s="1049">
        <v>45000</v>
      </c>
      <c r="F23699" s="125"/>
      <c r="G23699" s="125">
        <f t="shared" si="780"/>
        <v>-45000</v>
      </c>
      <c r="H23699" s="1204" t="s">
        <v>16397</v>
      </c>
    </row>
    <row r="23700" spans="1:8" ht="15" x14ac:dyDescent="0.2">
      <c r="A23700" s="1201">
        <v>45755</v>
      </c>
      <c r="B23700" s="1202" t="s">
        <v>11068</v>
      </c>
      <c r="C23700" s="1202" t="s">
        <v>391</v>
      </c>
      <c r="D23700" s="1203" t="s">
        <v>16370</v>
      </c>
      <c r="E23700" s="125">
        <v>1500</v>
      </c>
      <c r="F23700" s="125"/>
      <c r="G23700" s="125">
        <f t="shared" si="780"/>
        <v>-1500</v>
      </c>
      <c r="H23700" s="1204" t="s">
        <v>16397</v>
      </c>
    </row>
    <row r="23701" spans="1:8" ht="15" x14ac:dyDescent="0.2">
      <c r="A23701" s="1201">
        <v>45755</v>
      </c>
      <c r="B23701" s="1202" t="s">
        <v>16123</v>
      </c>
      <c r="C23701" s="1202" t="s">
        <v>16371</v>
      </c>
      <c r="D23701" s="1203" t="s">
        <v>15123</v>
      </c>
      <c r="E23701" s="125">
        <v>1000000</v>
      </c>
      <c r="F23701" s="125"/>
      <c r="G23701" s="125">
        <f t="shared" si="780"/>
        <v>-1000000</v>
      </c>
      <c r="H23701" s="1204" t="s">
        <v>16397</v>
      </c>
    </row>
    <row r="23702" spans="1:8" ht="15" x14ac:dyDescent="0.2">
      <c r="A23702" s="1201">
        <v>45755</v>
      </c>
      <c r="B23702" s="1202" t="s">
        <v>12334</v>
      </c>
      <c r="C23702" s="1202" t="s">
        <v>10972</v>
      </c>
      <c r="D23702" s="1203" t="s">
        <v>16372</v>
      </c>
      <c r="E23702" s="125">
        <v>1000</v>
      </c>
      <c r="F23702" s="125"/>
      <c r="G23702" s="125">
        <f t="shared" si="780"/>
        <v>-1000</v>
      </c>
      <c r="H23702" s="1204" t="s">
        <v>16397</v>
      </c>
    </row>
    <row r="23703" spans="1:8" ht="15" x14ac:dyDescent="0.2">
      <c r="A23703" s="1201">
        <v>45755</v>
      </c>
      <c r="B23703" s="1202" t="s">
        <v>16309</v>
      </c>
      <c r="C23703" s="1202" t="s">
        <v>391</v>
      </c>
      <c r="D23703" s="1203" t="s">
        <v>16373</v>
      </c>
      <c r="E23703" s="125">
        <v>20000</v>
      </c>
      <c r="F23703" s="125"/>
      <c r="G23703" s="125">
        <f t="shared" si="780"/>
        <v>-20000</v>
      </c>
      <c r="H23703" s="1204" t="s">
        <v>16397</v>
      </c>
    </row>
    <row r="23704" spans="1:8" ht="15" x14ac:dyDescent="0.2">
      <c r="A23704" s="1201">
        <v>45755</v>
      </c>
      <c r="B23704" s="1202" t="s">
        <v>11068</v>
      </c>
      <c r="C23704" s="1202" t="s">
        <v>5740</v>
      </c>
      <c r="D23704" s="1203" t="s">
        <v>369</v>
      </c>
      <c r="E23704" s="125">
        <v>1200</v>
      </c>
      <c r="F23704" s="125"/>
      <c r="G23704" s="125">
        <f t="shared" si="780"/>
        <v>-1200</v>
      </c>
      <c r="H23704" s="1204" t="s">
        <v>16397</v>
      </c>
    </row>
    <row r="23705" spans="1:8" ht="15" x14ac:dyDescent="0.2">
      <c r="A23705" s="1201">
        <v>45755</v>
      </c>
      <c r="B23705" s="1202" t="s">
        <v>103</v>
      </c>
      <c r="C23705" s="1202" t="s">
        <v>391</v>
      </c>
      <c r="D23705" s="1203" t="s">
        <v>16374</v>
      </c>
      <c r="E23705" s="125">
        <v>17500</v>
      </c>
      <c r="F23705" s="125"/>
      <c r="G23705" s="125">
        <f t="shared" si="780"/>
        <v>-17500</v>
      </c>
      <c r="H23705" s="1204" t="s">
        <v>16397</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16397</v>
      </c>
    </row>
    <row r="23707" spans="1:8" ht="15" x14ac:dyDescent="0.2">
      <c r="A23707" s="1201">
        <v>45756</v>
      </c>
      <c r="B23707" s="1202" t="s">
        <v>13240</v>
      </c>
      <c r="C23707" s="1202" t="s">
        <v>16375</v>
      </c>
      <c r="D23707" s="1203" t="s">
        <v>16190</v>
      </c>
      <c r="E23707" s="125">
        <v>10000</v>
      </c>
      <c r="F23707" s="125"/>
      <c r="G23707" s="125">
        <f t="shared" si="781"/>
        <v>-10000</v>
      </c>
      <c r="H23707" s="1204" t="s">
        <v>16397</v>
      </c>
    </row>
    <row r="23708" spans="1:8" ht="15" x14ac:dyDescent="0.2">
      <c r="A23708" s="1201">
        <v>45756</v>
      </c>
      <c r="B23708" s="1202" t="s">
        <v>14351</v>
      </c>
      <c r="C23708" s="1202" t="s">
        <v>5740</v>
      </c>
      <c r="D23708" s="1203" t="s">
        <v>369</v>
      </c>
      <c r="E23708" s="125">
        <v>3000</v>
      </c>
      <c r="F23708" s="125"/>
      <c r="G23708" s="125">
        <f t="shared" si="781"/>
        <v>-3000</v>
      </c>
      <c r="H23708" s="1204" t="s">
        <v>16397</v>
      </c>
    </row>
    <row r="23709" spans="1:8" ht="15" x14ac:dyDescent="0.2">
      <c r="A23709" s="1201">
        <v>45756</v>
      </c>
      <c r="B23709" s="1202" t="s">
        <v>14351</v>
      </c>
      <c r="C23709" s="1202" t="s">
        <v>10972</v>
      </c>
      <c r="D23709" s="1203" t="s">
        <v>16376</v>
      </c>
      <c r="E23709" s="125">
        <v>3000</v>
      </c>
      <c r="F23709" s="125"/>
      <c r="G23709" s="125">
        <f t="shared" si="781"/>
        <v>-3000</v>
      </c>
      <c r="H23709" s="1204" t="s">
        <v>16397</v>
      </c>
    </row>
    <row r="23710" spans="1:8" ht="15" x14ac:dyDescent="0.2">
      <c r="A23710" s="1201">
        <v>45756</v>
      </c>
      <c r="B23710" s="1202" t="s">
        <v>14351</v>
      </c>
      <c r="C23710" s="1202" t="s">
        <v>10972</v>
      </c>
      <c r="D23710" s="1203" t="s">
        <v>16377</v>
      </c>
      <c r="E23710" s="125">
        <v>4000</v>
      </c>
      <c r="F23710" s="125"/>
      <c r="G23710" s="125">
        <f t="shared" si="781"/>
        <v>-4000</v>
      </c>
      <c r="H23710" s="1204" t="s">
        <v>16397</v>
      </c>
    </row>
    <row r="23711" spans="1:8" ht="15" x14ac:dyDescent="0.2">
      <c r="A23711" s="1201">
        <v>45756</v>
      </c>
      <c r="B23711" s="1202" t="s">
        <v>16264</v>
      </c>
      <c r="C23711" s="1202" t="s">
        <v>285</v>
      </c>
      <c r="D23711" s="1203" t="s">
        <v>16378</v>
      </c>
      <c r="E23711" s="125">
        <v>5000</v>
      </c>
      <c r="F23711" s="125"/>
      <c r="G23711" s="125">
        <f t="shared" si="781"/>
        <v>-5000</v>
      </c>
      <c r="H23711" s="1204" t="s">
        <v>16397</v>
      </c>
    </row>
    <row r="23712" spans="1:8" ht="15" x14ac:dyDescent="0.2">
      <c r="A23712" s="1201">
        <v>45756</v>
      </c>
      <c r="B23712" s="1202" t="s">
        <v>14718</v>
      </c>
      <c r="C23712" s="1202" t="s">
        <v>285</v>
      </c>
      <c r="D23712" s="1203" t="s">
        <v>16379</v>
      </c>
      <c r="E23712" s="125">
        <v>5000</v>
      </c>
      <c r="F23712" s="125"/>
      <c r="G23712" s="125">
        <f t="shared" si="781"/>
        <v>-5000</v>
      </c>
      <c r="H23712" s="1204" t="s">
        <v>16397</v>
      </c>
    </row>
    <row r="23713" spans="1:8" ht="15" x14ac:dyDescent="0.2">
      <c r="A23713" s="1201">
        <v>45756</v>
      </c>
      <c r="B23713" s="1205" t="s">
        <v>14718</v>
      </c>
      <c r="C23713" s="1205" t="s">
        <v>793</v>
      </c>
      <c r="D23713" s="1206" t="s">
        <v>16380</v>
      </c>
      <c r="E23713" s="1049">
        <v>57000</v>
      </c>
      <c r="F23713" s="125"/>
      <c r="G23713" s="125">
        <f t="shared" si="781"/>
        <v>-57000</v>
      </c>
      <c r="H23713" s="1204" t="s">
        <v>16397</v>
      </c>
    </row>
    <row r="23714" spans="1:8" ht="15" x14ac:dyDescent="0.2">
      <c r="A23714" s="1201">
        <v>45756</v>
      </c>
      <c r="B23714" s="1202" t="s">
        <v>6503</v>
      </c>
      <c r="C23714" s="1202" t="s">
        <v>391</v>
      </c>
      <c r="D23714" s="1203" t="s">
        <v>16381</v>
      </c>
      <c r="E23714" s="125">
        <v>7400</v>
      </c>
      <c r="F23714" s="125"/>
      <c r="G23714" s="125">
        <f t="shared" ref="G23714:G23720" si="782">F23714-E23714</f>
        <v>-7400</v>
      </c>
      <c r="H23714" s="1204" t="s">
        <v>16397</v>
      </c>
    </row>
    <row r="23715" spans="1:8" ht="15" x14ac:dyDescent="0.2">
      <c r="A23715" s="1201">
        <v>45756</v>
      </c>
      <c r="B23715" s="1202" t="s">
        <v>37</v>
      </c>
      <c r="C23715" s="1202" t="s">
        <v>391</v>
      </c>
      <c r="D23715" s="1203" t="s">
        <v>16382</v>
      </c>
      <c r="E23715" s="125">
        <v>9700</v>
      </c>
      <c r="F23715" s="125"/>
      <c r="G23715" s="125">
        <f t="shared" si="782"/>
        <v>-9700</v>
      </c>
      <c r="H23715" s="1204" t="s">
        <v>16397</v>
      </c>
    </row>
    <row r="23716" spans="1:8" ht="15" x14ac:dyDescent="0.2">
      <c r="A23716" s="1201">
        <v>45756</v>
      </c>
      <c r="B23716" s="1202" t="s">
        <v>15380</v>
      </c>
      <c r="C23716" s="1202" t="s">
        <v>391</v>
      </c>
      <c r="D23716" s="1203" t="s">
        <v>16383</v>
      </c>
      <c r="E23716" s="125">
        <v>3500</v>
      </c>
      <c r="F23716" s="125"/>
      <c r="G23716" s="125">
        <f t="shared" si="782"/>
        <v>-3500</v>
      </c>
      <c r="H23716" s="1204" t="s">
        <v>16397</v>
      </c>
    </row>
    <row r="23717" spans="1:8" ht="15" x14ac:dyDescent="0.2">
      <c r="A23717" s="1201">
        <v>45756</v>
      </c>
      <c r="B23717" s="1202" t="s">
        <v>103</v>
      </c>
      <c r="C23717" s="1202" t="s">
        <v>391</v>
      </c>
      <c r="D23717" s="1203" t="s">
        <v>16387</v>
      </c>
      <c r="E23717" s="125">
        <v>18000</v>
      </c>
      <c r="F23717" s="125"/>
      <c r="G23717" s="125">
        <f t="shared" si="782"/>
        <v>-18000</v>
      </c>
      <c r="H23717" s="1204" t="s">
        <v>16397</v>
      </c>
    </row>
    <row r="23718" spans="1:8" ht="15" x14ac:dyDescent="0.2">
      <c r="A23718" s="1201">
        <v>45756</v>
      </c>
      <c r="B23718" s="1202" t="s">
        <v>11068</v>
      </c>
      <c r="C23718" s="1202" t="s">
        <v>391</v>
      </c>
      <c r="D23718" s="1203" t="s">
        <v>16384</v>
      </c>
      <c r="E23718" s="125">
        <v>9200</v>
      </c>
      <c r="F23718" s="125"/>
      <c r="G23718" s="125">
        <f t="shared" si="782"/>
        <v>-9200</v>
      </c>
      <c r="H23718" s="1204" t="s">
        <v>16397</v>
      </c>
    </row>
    <row r="23719" spans="1:8" ht="15" x14ac:dyDescent="0.2">
      <c r="A23719" s="1201">
        <v>45756</v>
      </c>
      <c r="B23719" s="1202" t="s">
        <v>14596</v>
      </c>
      <c r="C23719" s="1202" t="s">
        <v>391</v>
      </c>
      <c r="D23719" s="1203" t="s">
        <v>16385</v>
      </c>
      <c r="E23719" s="125">
        <v>7500</v>
      </c>
      <c r="F23719" s="125"/>
      <c r="G23719" s="125">
        <f t="shared" si="782"/>
        <v>-7500</v>
      </c>
      <c r="H23719" s="1204" t="s">
        <v>16397</v>
      </c>
    </row>
    <row r="23720" spans="1:8" ht="15" x14ac:dyDescent="0.2">
      <c r="A23720" s="1201">
        <v>45756</v>
      </c>
      <c r="B23720" s="1202" t="s">
        <v>12594</v>
      </c>
      <c r="C23720" s="1202" t="s">
        <v>391</v>
      </c>
      <c r="D23720" s="1203" t="s">
        <v>16386</v>
      </c>
      <c r="E23720" s="125">
        <v>12000</v>
      </c>
      <c r="F23720" s="125"/>
      <c r="G23720" s="125">
        <f t="shared" si="782"/>
        <v>-12000</v>
      </c>
      <c r="H23720" s="1204" t="s">
        <v>16397</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16397</v>
      </c>
    </row>
    <row r="23722" spans="1:8" ht="15" x14ac:dyDescent="0.2">
      <c r="A23722" s="1201">
        <v>45757</v>
      </c>
      <c r="B23722" s="1202" t="s">
        <v>15337</v>
      </c>
      <c r="C23722" s="1202" t="s">
        <v>10841</v>
      </c>
      <c r="D23722" s="1203" t="s">
        <v>1156</v>
      </c>
      <c r="E23722" s="125">
        <v>52400</v>
      </c>
      <c r="F23722" s="125"/>
      <c r="G23722" s="125">
        <f t="shared" si="783"/>
        <v>-52400</v>
      </c>
      <c r="H23722" s="1204" t="s">
        <v>16397</v>
      </c>
    </row>
    <row r="23723" spans="1:8" ht="15" x14ac:dyDescent="0.2">
      <c r="A23723" s="1201">
        <v>45757</v>
      </c>
      <c r="B23723" s="1202" t="s">
        <v>103</v>
      </c>
      <c r="C23723" s="1202" t="s">
        <v>391</v>
      </c>
      <c r="D23723" s="1203" t="s">
        <v>10199</v>
      </c>
      <c r="E23723" s="125">
        <v>3000</v>
      </c>
      <c r="F23723" s="125"/>
      <c r="G23723" s="125">
        <f t="shared" si="783"/>
        <v>-3000</v>
      </c>
      <c r="H23723" s="1204" t="s">
        <v>16397</v>
      </c>
    </row>
    <row r="23724" spans="1:8" ht="15" x14ac:dyDescent="0.2">
      <c r="A23724" s="1201">
        <v>45757</v>
      </c>
      <c r="B23724" s="1202" t="s">
        <v>16309</v>
      </c>
      <c r="C23724" s="1202" t="s">
        <v>391</v>
      </c>
      <c r="D23724" s="1203" t="s">
        <v>16388</v>
      </c>
      <c r="E23724" s="125">
        <v>5000</v>
      </c>
      <c r="F23724" s="125"/>
      <c r="G23724" s="125">
        <f t="shared" si="783"/>
        <v>-5000</v>
      </c>
      <c r="H23724" s="1204" t="s">
        <v>16397</v>
      </c>
    </row>
    <row r="23725" spans="1:8" ht="15" x14ac:dyDescent="0.2">
      <c r="A23725" s="1201">
        <v>45757</v>
      </c>
      <c r="B23725" s="1202" t="s">
        <v>16264</v>
      </c>
      <c r="C23725" s="1202" t="s">
        <v>16389</v>
      </c>
      <c r="D23725" s="1203" t="s">
        <v>16390</v>
      </c>
      <c r="E23725" s="125">
        <v>75000</v>
      </c>
      <c r="F23725" s="125"/>
      <c r="G23725" s="125">
        <f t="shared" si="783"/>
        <v>-75000</v>
      </c>
      <c r="H23725" s="1204" t="s">
        <v>16397</v>
      </c>
    </row>
    <row r="23726" spans="1:8" ht="15" x14ac:dyDescent="0.2">
      <c r="A23726" s="1201">
        <v>45757</v>
      </c>
      <c r="B23726" s="1205" t="s">
        <v>14232</v>
      </c>
      <c r="C23726" s="1205" t="s">
        <v>793</v>
      </c>
      <c r="D23726" s="1206" t="s">
        <v>16391</v>
      </c>
      <c r="E23726" s="1049">
        <v>7600</v>
      </c>
      <c r="F23726" s="125"/>
      <c r="G23726" s="125">
        <f t="shared" si="783"/>
        <v>-7600</v>
      </c>
      <c r="H23726" s="1204" t="s">
        <v>16397</v>
      </c>
    </row>
    <row r="23727" spans="1:8" ht="15" x14ac:dyDescent="0.2">
      <c r="A23727" s="1201">
        <v>45757</v>
      </c>
      <c r="B23727" s="1202" t="s">
        <v>16123</v>
      </c>
      <c r="C23727" s="1202" t="s">
        <v>15634</v>
      </c>
      <c r="D23727" s="1203" t="s">
        <v>16392</v>
      </c>
      <c r="E23727" s="125">
        <v>500000</v>
      </c>
      <c r="F23727" s="125"/>
      <c r="G23727" s="125">
        <f t="shared" ref="G23727:G23728" si="784">F23727-E23727</f>
        <v>-500000</v>
      </c>
      <c r="H23727" s="1204" t="s">
        <v>16397</v>
      </c>
    </row>
    <row r="23728" spans="1:8" ht="15" x14ac:dyDescent="0.2">
      <c r="A23728" s="1201">
        <v>45757</v>
      </c>
      <c r="B23728" s="1202" t="s">
        <v>16123</v>
      </c>
      <c r="C23728" s="1202" t="s">
        <v>15634</v>
      </c>
      <c r="D23728" s="1203" t="s">
        <v>16392</v>
      </c>
      <c r="E23728" s="125">
        <v>500000</v>
      </c>
      <c r="F23728" s="125"/>
      <c r="G23728" s="125">
        <f t="shared" si="784"/>
        <v>-500000</v>
      </c>
      <c r="H23728" s="1204" t="s">
        <v>16397</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16397</v>
      </c>
    </row>
    <row r="23730" spans="1:8" ht="15" x14ac:dyDescent="0.2">
      <c r="A23730" s="1201">
        <v>45759</v>
      </c>
      <c r="B23730" s="1202" t="s">
        <v>11423</v>
      </c>
      <c r="C23730" s="1202" t="s">
        <v>5740</v>
      </c>
      <c r="D23730" s="1203" t="s">
        <v>369</v>
      </c>
      <c r="E23730" s="125">
        <v>1200</v>
      </c>
      <c r="F23730" s="125"/>
      <c r="G23730" s="125">
        <f t="shared" si="785"/>
        <v>-1200</v>
      </c>
      <c r="H23730" s="1204" t="s">
        <v>16397</v>
      </c>
    </row>
    <row r="23731" spans="1:8" ht="15" x14ac:dyDescent="0.2">
      <c r="A23731" s="1201">
        <v>45759</v>
      </c>
      <c r="B23731" s="1202" t="s">
        <v>13213</v>
      </c>
      <c r="C23731" s="1202" t="s">
        <v>391</v>
      </c>
      <c r="D23731" s="1203" t="s">
        <v>16393</v>
      </c>
      <c r="E23731" s="125">
        <v>1380</v>
      </c>
      <c r="F23731" s="125"/>
      <c r="G23731" s="125">
        <f t="shared" si="785"/>
        <v>-1380</v>
      </c>
      <c r="H23731" s="1204" t="s">
        <v>16397</v>
      </c>
    </row>
    <row r="23732" spans="1:8" ht="15" x14ac:dyDescent="0.2">
      <c r="A23732" s="1201">
        <v>45759</v>
      </c>
      <c r="B23732" s="1202" t="s">
        <v>13213</v>
      </c>
      <c r="C23732" s="669" t="s">
        <v>2189</v>
      </c>
      <c r="D23732" s="905" t="s">
        <v>16394</v>
      </c>
      <c r="E23732" s="671">
        <v>3500</v>
      </c>
      <c r="F23732" s="125"/>
      <c r="G23732" s="125">
        <f t="shared" ref="G23732:G23734" si="786">F23732-E23732</f>
        <v>-3500</v>
      </c>
      <c r="H23732" s="1204" t="s">
        <v>16397</v>
      </c>
    </row>
    <row r="23733" spans="1:8" ht="15" x14ac:dyDescent="0.2">
      <c r="A23733" s="1201">
        <v>45759</v>
      </c>
      <c r="B23733" s="1202" t="s">
        <v>14596</v>
      </c>
      <c r="C23733" s="669" t="s">
        <v>2189</v>
      </c>
      <c r="D23733" s="905" t="s">
        <v>16394</v>
      </c>
      <c r="E23733" s="671">
        <v>3500</v>
      </c>
      <c r="F23733" s="125"/>
      <c r="G23733" s="125">
        <f t="shared" si="786"/>
        <v>-3500</v>
      </c>
      <c r="H23733" s="1204" t="s">
        <v>16397</v>
      </c>
    </row>
    <row r="23734" spans="1:8" ht="15" x14ac:dyDescent="0.2">
      <c r="A23734" s="1201">
        <v>45759</v>
      </c>
      <c r="B23734" s="1202" t="s">
        <v>16271</v>
      </c>
      <c r="C23734" s="669" t="s">
        <v>2189</v>
      </c>
      <c r="D23734" s="905" t="s">
        <v>16394</v>
      </c>
      <c r="E23734" s="671">
        <v>3000</v>
      </c>
      <c r="F23734" s="125"/>
      <c r="G23734" s="125">
        <f t="shared" si="786"/>
        <v>-3000</v>
      </c>
      <c r="H23734" s="1204" t="s">
        <v>16397</v>
      </c>
    </row>
    <row r="23735" spans="1:8" ht="15" x14ac:dyDescent="0.2">
      <c r="A23735" s="1201">
        <v>45759</v>
      </c>
      <c r="B23735" s="1202" t="s">
        <v>16398</v>
      </c>
      <c r="C23735" s="1202" t="s">
        <v>391</v>
      </c>
      <c r="D23735" s="1203" t="s">
        <v>16399</v>
      </c>
      <c r="E23735" s="125">
        <v>2500</v>
      </c>
      <c r="F23735" s="125"/>
      <c r="G23735" s="125">
        <f t="shared" ref="G23735:G23736" si="787">F23735-E23735</f>
        <v>-2500</v>
      </c>
      <c r="H23735" s="1204" t="s">
        <v>16397</v>
      </c>
    </row>
    <row r="23736" spans="1:8" ht="15" x14ac:dyDescent="0.2">
      <c r="A23736" s="1201">
        <v>45759</v>
      </c>
      <c r="B23736" s="1202" t="s">
        <v>15916</v>
      </c>
      <c r="C23736" s="1202" t="s">
        <v>10972</v>
      </c>
      <c r="D23736" s="1203" t="s">
        <v>16400</v>
      </c>
      <c r="E23736" s="125">
        <v>520</v>
      </c>
      <c r="F23736" s="125"/>
      <c r="G23736" s="125">
        <f t="shared" si="787"/>
        <v>-520</v>
      </c>
      <c r="H23736" s="1204" t="s">
        <v>16397</v>
      </c>
    </row>
    <row r="23737" spans="1:8" ht="15" x14ac:dyDescent="0.2">
      <c r="A23737" s="1201">
        <v>45759</v>
      </c>
      <c r="B23737" s="1202" t="s">
        <v>16110</v>
      </c>
      <c r="C23737" s="1202" t="s">
        <v>16375</v>
      </c>
      <c r="D23737" s="1203" t="s">
        <v>16039</v>
      </c>
      <c r="E23737" s="125">
        <v>6000</v>
      </c>
      <c r="F23737" s="125"/>
      <c r="G23737" s="125">
        <f t="shared" ref="G23737:G23741" si="788">F23737-E23737</f>
        <v>-6000</v>
      </c>
      <c r="H23737" s="1204" t="s">
        <v>16397</v>
      </c>
    </row>
    <row r="23738" spans="1:8" ht="15" x14ac:dyDescent="0.2">
      <c r="A23738" s="1201">
        <v>45759</v>
      </c>
      <c r="B23738" s="1202" t="s">
        <v>103</v>
      </c>
      <c r="C23738" s="1202" t="s">
        <v>391</v>
      </c>
      <c r="D23738" s="1203" t="s">
        <v>10199</v>
      </c>
      <c r="E23738" s="125">
        <v>3000</v>
      </c>
      <c r="F23738" s="125"/>
      <c r="G23738" s="125">
        <f t="shared" si="788"/>
        <v>-3000</v>
      </c>
      <c r="H23738" s="1204" t="s">
        <v>16397</v>
      </c>
    </row>
    <row r="23739" spans="1:8" ht="15" x14ac:dyDescent="0.2">
      <c r="A23739" s="1201">
        <v>45759</v>
      </c>
      <c r="B23739" s="1202" t="s">
        <v>13240</v>
      </c>
      <c r="C23739" s="1202" t="s">
        <v>285</v>
      </c>
      <c r="D23739" s="1203" t="s">
        <v>16095</v>
      </c>
      <c r="E23739" s="125">
        <v>1000</v>
      </c>
      <c r="F23739" s="125"/>
      <c r="G23739" s="125">
        <f t="shared" si="788"/>
        <v>-1000</v>
      </c>
      <c r="H23739" s="1204" t="s">
        <v>16397</v>
      </c>
    </row>
    <row r="23740" spans="1:8" ht="15" x14ac:dyDescent="0.2">
      <c r="A23740" s="1201">
        <v>45759</v>
      </c>
      <c r="B23740" s="1202" t="s">
        <v>13213</v>
      </c>
      <c r="C23740" s="1202" t="s">
        <v>391</v>
      </c>
      <c r="D23740" s="1203" t="s">
        <v>16401</v>
      </c>
      <c r="E23740" s="125">
        <v>1000</v>
      </c>
      <c r="F23740" s="125"/>
      <c r="G23740" s="125">
        <f t="shared" si="788"/>
        <v>-1000</v>
      </c>
      <c r="H23740" s="1204" t="s">
        <v>16397</v>
      </c>
    </row>
    <row r="23741" spans="1:8" ht="15" x14ac:dyDescent="0.2">
      <c r="A23741" s="1201">
        <v>45759</v>
      </c>
      <c r="B23741" s="1202" t="s">
        <v>12594</v>
      </c>
      <c r="C23741" s="1202" t="s">
        <v>3103</v>
      </c>
      <c r="D23741" s="1203" t="s">
        <v>16402</v>
      </c>
      <c r="E23741" s="125">
        <v>20000</v>
      </c>
      <c r="F23741" s="125"/>
      <c r="G23741" s="125">
        <f t="shared" si="788"/>
        <v>-20000</v>
      </c>
      <c r="H23741" s="1204" t="s">
        <v>16397</v>
      </c>
    </row>
    <row r="23742" spans="1:8" ht="15" x14ac:dyDescent="0.2">
      <c r="A23742" s="1201">
        <v>45761</v>
      </c>
      <c r="B23742" s="1202" t="s">
        <v>16398</v>
      </c>
      <c r="C23742" s="1202" t="s">
        <v>391</v>
      </c>
      <c r="D23742" s="1203" t="s">
        <v>16403</v>
      </c>
      <c r="E23742" s="125">
        <v>1500</v>
      </c>
      <c r="F23742" s="125"/>
      <c r="G23742" s="125">
        <f t="shared" ref="G23742:G23749" si="789">F23742-E23742</f>
        <v>-1500</v>
      </c>
      <c r="H23742" s="1204" t="s">
        <v>16397</v>
      </c>
    </row>
    <row r="23743" spans="1:8" ht="15" x14ac:dyDescent="0.2">
      <c r="A23743" s="1081">
        <v>45761</v>
      </c>
      <c r="B23743" s="1082" t="s">
        <v>16309</v>
      </c>
      <c r="C23743" s="1082" t="s">
        <v>10972</v>
      </c>
      <c r="D23743" s="1123" t="s">
        <v>16504</v>
      </c>
      <c r="E23743" s="1083">
        <v>75000</v>
      </c>
      <c r="F23743" s="1083"/>
      <c r="G23743" s="125">
        <f t="shared" ref="G23743" si="790">F23743-E23743</f>
        <v>-75000</v>
      </c>
      <c r="H23743" s="704" t="s">
        <v>16397</v>
      </c>
    </row>
    <row r="23744" spans="1:8" ht="15" x14ac:dyDescent="0.2">
      <c r="A23744" s="1201">
        <v>45761</v>
      </c>
      <c r="B23744" s="1202" t="s">
        <v>3945</v>
      </c>
      <c r="C23744" s="1202" t="s">
        <v>10972</v>
      </c>
      <c r="D23744" s="1203" t="s">
        <v>16404</v>
      </c>
      <c r="E23744" s="125">
        <v>65000</v>
      </c>
      <c r="F23744" s="125"/>
      <c r="G23744" s="125">
        <f t="shared" si="789"/>
        <v>-65000</v>
      </c>
      <c r="H23744" s="1204" t="s">
        <v>16397</v>
      </c>
    </row>
    <row r="23745" spans="1:8" ht="15" x14ac:dyDescent="0.2">
      <c r="A23745" s="1201">
        <v>45761</v>
      </c>
      <c r="B23745" s="1202" t="s">
        <v>16110</v>
      </c>
      <c r="C23745" s="1202" t="s">
        <v>5386</v>
      </c>
      <c r="D23745" s="1203" t="s">
        <v>16405</v>
      </c>
      <c r="E23745" s="125">
        <v>20000</v>
      </c>
      <c r="F23745" s="125"/>
      <c r="G23745" s="125">
        <f t="shared" si="789"/>
        <v>-20000</v>
      </c>
      <c r="H23745" s="1204" t="s">
        <v>16397</v>
      </c>
    </row>
    <row r="23746" spans="1:8" ht="15" x14ac:dyDescent="0.2">
      <c r="A23746" s="1201">
        <v>45761</v>
      </c>
      <c r="B23746" s="1202" t="s">
        <v>14232</v>
      </c>
      <c r="C23746" s="1202" t="s">
        <v>391</v>
      </c>
      <c r="D23746" s="1203" t="s">
        <v>16406</v>
      </c>
      <c r="E23746" s="125">
        <v>19600</v>
      </c>
      <c r="F23746" s="125"/>
      <c r="G23746" s="125">
        <f t="shared" si="789"/>
        <v>-19600</v>
      </c>
      <c r="H23746" s="1204" t="s">
        <v>16397</v>
      </c>
    </row>
    <row r="23747" spans="1:8" ht="15" x14ac:dyDescent="0.2">
      <c r="A23747" s="1201">
        <v>45761</v>
      </c>
      <c r="B23747" s="1202" t="s">
        <v>25</v>
      </c>
      <c r="C23747" s="1202" t="s">
        <v>12159</v>
      </c>
      <c r="D23747" s="1203" t="s">
        <v>16253</v>
      </c>
      <c r="E23747" s="125">
        <v>2900</v>
      </c>
      <c r="F23747" s="125"/>
      <c r="G23747" s="125">
        <f t="shared" ref="G23747:G23748" si="791">F23747-E23747</f>
        <v>-2900</v>
      </c>
      <c r="H23747" s="1204" t="s">
        <v>16397</v>
      </c>
    </row>
    <row r="23748" spans="1:8" ht="15" x14ac:dyDescent="0.2">
      <c r="A23748" s="1201">
        <v>45761</v>
      </c>
      <c r="B23748" s="1202" t="s">
        <v>103</v>
      </c>
      <c r="C23748" s="1202" t="s">
        <v>391</v>
      </c>
      <c r="D23748" s="1203" t="s">
        <v>10199</v>
      </c>
      <c r="E23748" s="125">
        <v>3000</v>
      </c>
      <c r="F23748" s="125"/>
      <c r="G23748" s="125">
        <f t="shared" si="791"/>
        <v>-3000</v>
      </c>
      <c r="H23748" s="1204" t="s">
        <v>16397</v>
      </c>
    </row>
    <row r="23749" spans="1:8" ht="15" x14ac:dyDescent="0.2">
      <c r="A23749" s="1201">
        <v>45761</v>
      </c>
      <c r="B23749" s="1202" t="s">
        <v>15261</v>
      </c>
      <c r="C23749" s="1202" t="s">
        <v>14355</v>
      </c>
      <c r="D23749" s="1203" t="s">
        <v>13660</v>
      </c>
      <c r="E23749" s="125">
        <v>69000</v>
      </c>
      <c r="F23749" s="125"/>
      <c r="G23749" s="125">
        <f t="shared" si="789"/>
        <v>-69000</v>
      </c>
      <c r="H23749" s="1204" t="s">
        <v>16397</v>
      </c>
    </row>
    <row r="23750" spans="1:8" ht="15" x14ac:dyDescent="0.2">
      <c r="A23750" s="1201">
        <v>45761</v>
      </c>
      <c r="B23750" s="1202" t="s">
        <v>103</v>
      </c>
      <c r="C23750" s="1202" t="s">
        <v>391</v>
      </c>
      <c r="D23750" s="1203" t="s">
        <v>16407</v>
      </c>
      <c r="E23750" s="125">
        <v>1000</v>
      </c>
      <c r="F23750" s="125"/>
      <c r="G23750" s="125">
        <f t="shared" ref="G23750" si="792">F23750-E23750</f>
        <v>-1000</v>
      </c>
      <c r="H23750" s="1204" t="s">
        <v>16397</v>
      </c>
    </row>
    <row r="23751" spans="1:8" ht="15" x14ac:dyDescent="0.2">
      <c r="A23751" s="1201">
        <v>45761</v>
      </c>
      <c r="B23751" s="1202" t="s">
        <v>11068</v>
      </c>
      <c r="C23751" s="1202" t="s">
        <v>285</v>
      </c>
      <c r="D23751" s="1203" t="s">
        <v>16412</v>
      </c>
      <c r="E23751" s="125">
        <v>3000</v>
      </c>
      <c r="F23751" s="125"/>
      <c r="G23751" s="125">
        <f t="shared" ref="G23751" si="793">F23751-E23751</f>
        <v>-3000</v>
      </c>
      <c r="H23751" s="1204" t="s">
        <v>16397</v>
      </c>
    </row>
    <row r="23752" spans="1:8" ht="15" x14ac:dyDescent="0.2">
      <c r="A23752" s="1201">
        <v>45761</v>
      </c>
      <c r="B23752" s="1202" t="s">
        <v>13213</v>
      </c>
      <c r="C23752" s="1202" t="s">
        <v>391</v>
      </c>
      <c r="D23752" s="1203" t="s">
        <v>16408</v>
      </c>
      <c r="E23752" s="125">
        <v>15000</v>
      </c>
      <c r="F23752" s="125"/>
      <c r="G23752" s="125">
        <f t="shared" ref="G23752:G23755" si="794">F23752-E23752</f>
        <v>-15000</v>
      </c>
      <c r="H23752" s="1204" t="s">
        <v>16397</v>
      </c>
    </row>
    <row r="23753" spans="1:8" ht="15" x14ac:dyDescent="0.2">
      <c r="A23753" s="1201">
        <v>45761</v>
      </c>
      <c r="B23753" s="1202" t="s">
        <v>6503</v>
      </c>
      <c r="C23753" s="1202" t="s">
        <v>14296</v>
      </c>
      <c r="D23753" s="1203" t="s">
        <v>16409</v>
      </c>
      <c r="E23753" s="125">
        <v>500000</v>
      </c>
      <c r="F23753" s="125"/>
      <c r="G23753" s="125">
        <f t="shared" si="794"/>
        <v>-500000</v>
      </c>
      <c r="H23753" s="1204" t="s">
        <v>16397</v>
      </c>
    </row>
    <row r="23754" spans="1:8" ht="15" x14ac:dyDescent="0.2">
      <c r="A23754" s="1201">
        <v>45761</v>
      </c>
      <c r="B23754" s="1202" t="s">
        <v>15260</v>
      </c>
      <c r="C23754" s="1202" t="s">
        <v>15875</v>
      </c>
      <c r="D23754" s="1203" t="s">
        <v>16410</v>
      </c>
      <c r="E23754" s="125">
        <v>500000</v>
      </c>
      <c r="F23754" s="125"/>
      <c r="G23754" s="125">
        <f t="shared" si="794"/>
        <v>-500000</v>
      </c>
      <c r="H23754" s="1204" t="s">
        <v>16397</v>
      </c>
    </row>
    <row r="23755" spans="1:8" ht="15" x14ac:dyDescent="0.2">
      <c r="A23755" s="1201">
        <v>45761</v>
      </c>
      <c r="B23755" s="1202" t="s">
        <v>15100</v>
      </c>
      <c r="C23755" s="1202" t="s">
        <v>15875</v>
      </c>
      <c r="D23755" s="1203" t="s">
        <v>16410</v>
      </c>
      <c r="E23755" s="125">
        <v>500000</v>
      </c>
      <c r="F23755" s="125"/>
      <c r="G23755" s="125">
        <f t="shared" si="794"/>
        <v>-500000</v>
      </c>
      <c r="H23755" s="1204" t="s">
        <v>16397</v>
      </c>
    </row>
    <row r="23756" spans="1:8" ht="15" x14ac:dyDescent="0.2">
      <c r="A23756" s="1201">
        <v>45761</v>
      </c>
      <c r="B23756" s="1202" t="s">
        <v>15338</v>
      </c>
      <c r="C23756" s="1202" t="s">
        <v>11993</v>
      </c>
      <c r="D23756" s="1203" t="s">
        <v>16416</v>
      </c>
      <c r="E23756" s="125">
        <v>700000</v>
      </c>
      <c r="F23756" s="125"/>
      <c r="G23756" s="125">
        <f t="shared" ref="G23756:G23758" si="795">F23756-E23756</f>
        <v>-700000</v>
      </c>
      <c r="H23756" s="1204" t="s">
        <v>16397</v>
      </c>
    </row>
    <row r="23757" spans="1:8" ht="15" x14ac:dyDescent="0.2">
      <c r="A23757" s="1081">
        <v>45761</v>
      </c>
      <c r="B23757" s="1082" t="s">
        <v>11068</v>
      </c>
      <c r="C23757" s="1082" t="s">
        <v>11721</v>
      </c>
      <c r="D23757" s="1123" t="s">
        <v>16417</v>
      </c>
      <c r="E23757" s="1083">
        <v>500000</v>
      </c>
      <c r="F23757" s="1083"/>
      <c r="G23757" s="125">
        <f t="shared" si="795"/>
        <v>-500000</v>
      </c>
      <c r="H23757" s="704" t="s">
        <v>16397</v>
      </c>
    </row>
    <row r="23758" spans="1:8" ht="15" x14ac:dyDescent="0.2">
      <c r="A23758" s="1081">
        <v>45761</v>
      </c>
      <c r="B23758" s="1082" t="s">
        <v>11068</v>
      </c>
      <c r="C23758" s="1082" t="s">
        <v>11721</v>
      </c>
      <c r="D23758" s="1123" t="s">
        <v>16417</v>
      </c>
      <c r="E23758" s="1083">
        <v>500000</v>
      </c>
      <c r="F23758" s="1083"/>
      <c r="G23758" s="125">
        <f t="shared" si="795"/>
        <v>-500000</v>
      </c>
      <c r="H23758" s="704" t="s">
        <v>16397</v>
      </c>
    </row>
    <row r="23759" spans="1:8" ht="15" x14ac:dyDescent="0.2">
      <c r="A23759" s="1201">
        <v>45761</v>
      </c>
      <c r="B23759" s="1202" t="s">
        <v>16420</v>
      </c>
      <c r="C23759" s="1202" t="s">
        <v>285</v>
      </c>
      <c r="D23759" s="1203" t="s">
        <v>16418</v>
      </c>
      <c r="E23759" s="125">
        <v>3100</v>
      </c>
      <c r="F23759" s="125"/>
      <c r="G23759" s="125">
        <f t="shared" ref="G23759:G23760" si="796">F23759-E23759</f>
        <v>-3100</v>
      </c>
      <c r="H23759" s="1204" t="s">
        <v>16397</v>
      </c>
    </row>
    <row r="23760" spans="1:8" ht="15" x14ac:dyDescent="0.2">
      <c r="A23760" s="1201">
        <v>45761</v>
      </c>
      <c r="B23760" s="1202" t="s">
        <v>16398</v>
      </c>
      <c r="C23760" s="1202" t="s">
        <v>285</v>
      </c>
      <c r="D23760" s="1203" t="s">
        <v>16419</v>
      </c>
      <c r="E23760" s="125">
        <v>2000</v>
      </c>
      <c r="F23760" s="125"/>
      <c r="G23760" s="125">
        <f t="shared" si="796"/>
        <v>-2000</v>
      </c>
      <c r="H23760" s="1204" t="s">
        <v>16397</v>
      </c>
    </row>
    <row r="23761" spans="1:8" ht="15" x14ac:dyDescent="0.2">
      <c r="A23761" s="1201">
        <v>45762</v>
      </c>
      <c r="B23761" s="1202" t="s">
        <v>16398</v>
      </c>
      <c r="C23761" s="1202" t="s">
        <v>10972</v>
      </c>
      <c r="D23761" s="1203" t="s">
        <v>16426</v>
      </c>
      <c r="E23761" s="125">
        <v>1000</v>
      </c>
      <c r="F23761" s="125"/>
      <c r="G23761" s="125">
        <f t="shared" ref="G23761:G23766" si="797">F23761-E23761</f>
        <v>-1000</v>
      </c>
      <c r="H23761" s="1204" t="s">
        <v>16397</v>
      </c>
    </row>
    <row r="23762" spans="1:8" ht="15" x14ac:dyDescent="0.2">
      <c r="A23762" s="1201">
        <v>45762</v>
      </c>
      <c r="B23762" s="1202" t="s">
        <v>103</v>
      </c>
      <c r="C23762" s="1202" t="s">
        <v>391</v>
      </c>
      <c r="D23762" s="1203" t="s">
        <v>10199</v>
      </c>
      <c r="E23762" s="125">
        <v>3000</v>
      </c>
      <c r="F23762" s="125"/>
      <c r="G23762" s="125">
        <f t="shared" si="797"/>
        <v>-3000</v>
      </c>
      <c r="H23762" s="1204" t="s">
        <v>16397</v>
      </c>
    </row>
    <row r="23763" spans="1:8" ht="15" x14ac:dyDescent="0.2">
      <c r="A23763" s="1201">
        <v>45762</v>
      </c>
      <c r="B23763" s="1202" t="s">
        <v>16110</v>
      </c>
      <c r="C23763" s="1202" t="s">
        <v>16375</v>
      </c>
      <c r="D23763" s="1203" t="s">
        <v>16039</v>
      </c>
      <c r="E23763" s="125">
        <v>2000</v>
      </c>
      <c r="F23763" s="125"/>
      <c r="G23763" s="125">
        <f t="shared" si="797"/>
        <v>-2000</v>
      </c>
      <c r="H23763" s="1204" t="s">
        <v>16397</v>
      </c>
    </row>
    <row r="23764" spans="1:8" ht="24" x14ac:dyDescent="0.2">
      <c r="A23764" s="1201">
        <v>45762</v>
      </c>
      <c r="B23764" s="1202" t="s">
        <v>14351</v>
      </c>
      <c r="C23764" s="1202" t="s">
        <v>10972</v>
      </c>
      <c r="D23764" s="1203" t="s">
        <v>16427</v>
      </c>
      <c r="E23764" s="125">
        <v>15000</v>
      </c>
      <c r="F23764" s="125"/>
      <c r="G23764" s="125">
        <f t="shared" si="797"/>
        <v>-15000</v>
      </c>
      <c r="H23764" s="1204" t="s">
        <v>16397</v>
      </c>
    </row>
    <row r="23765" spans="1:8" ht="15" x14ac:dyDescent="0.2">
      <c r="A23765" s="1201">
        <v>45762</v>
      </c>
      <c r="B23765" s="1202" t="s">
        <v>16110</v>
      </c>
      <c r="C23765" s="1202" t="s">
        <v>285</v>
      </c>
      <c r="D23765" s="1203" t="s">
        <v>16154</v>
      </c>
      <c r="E23765" s="125">
        <v>3000</v>
      </c>
      <c r="F23765" s="125"/>
      <c r="G23765" s="125">
        <f t="shared" si="797"/>
        <v>-3000</v>
      </c>
      <c r="H23765" s="1204" t="s">
        <v>16397</v>
      </c>
    </row>
    <row r="23766" spans="1:8" ht="15" x14ac:dyDescent="0.2">
      <c r="A23766" s="1201">
        <v>45762</v>
      </c>
      <c r="B23766" s="1202" t="s">
        <v>16110</v>
      </c>
      <c r="C23766" s="1202" t="s">
        <v>5740</v>
      </c>
      <c r="D23766" s="1203" t="s">
        <v>369</v>
      </c>
      <c r="E23766" s="125">
        <v>2500</v>
      </c>
      <c r="F23766" s="125"/>
      <c r="G23766" s="125">
        <f t="shared" si="797"/>
        <v>-2500</v>
      </c>
      <c r="H23766" s="1204" t="s">
        <v>16397</v>
      </c>
    </row>
    <row r="23767" spans="1:8" ht="15" x14ac:dyDescent="0.2">
      <c r="A23767" s="1081">
        <v>45762</v>
      </c>
      <c r="B23767" s="1082" t="s">
        <v>15261</v>
      </c>
      <c r="C23767" s="1082" t="s">
        <v>10972</v>
      </c>
      <c r="D23767" s="1123" t="s">
        <v>16435</v>
      </c>
      <c r="E23767" s="1083">
        <v>1700</v>
      </c>
      <c r="F23767" s="1083"/>
      <c r="G23767" s="125">
        <f t="shared" ref="G23767:G23778" si="798">F23767-E23767</f>
        <v>-1700</v>
      </c>
      <c r="H23767" s="1204" t="s">
        <v>16397</v>
      </c>
    </row>
    <row r="23768" spans="1:8" ht="24" x14ac:dyDescent="0.2">
      <c r="A23768" s="1081">
        <v>45763</v>
      </c>
      <c r="B23768" s="1082" t="s">
        <v>14232</v>
      </c>
      <c r="C23768" s="1082" t="s">
        <v>391</v>
      </c>
      <c r="D23768" s="1123" t="s">
        <v>16436</v>
      </c>
      <c r="E23768" s="1083">
        <v>5000</v>
      </c>
      <c r="F23768" s="1083"/>
      <c r="G23768" s="125">
        <f t="shared" si="798"/>
        <v>-5000</v>
      </c>
      <c r="H23768" s="1204" t="s">
        <v>16397</v>
      </c>
    </row>
    <row r="23769" spans="1:8" ht="15" x14ac:dyDescent="0.2">
      <c r="A23769" s="1081">
        <v>45763</v>
      </c>
      <c r="B23769" s="1082" t="s">
        <v>11068</v>
      </c>
      <c r="C23769" s="669" t="s">
        <v>10972</v>
      </c>
      <c r="D23769" s="905" t="s">
        <v>16439</v>
      </c>
      <c r="E23769" s="671">
        <v>11000</v>
      </c>
      <c r="F23769" s="1083"/>
      <c r="G23769" s="125">
        <f t="shared" si="798"/>
        <v>-11000</v>
      </c>
      <c r="H23769" s="1204" t="s">
        <v>16397</v>
      </c>
    </row>
    <row r="23770" spans="1:8" ht="15" x14ac:dyDescent="0.2">
      <c r="A23770" s="1081">
        <v>45763</v>
      </c>
      <c r="B23770" s="1082" t="s">
        <v>12594</v>
      </c>
      <c r="C23770" s="669" t="s">
        <v>10972</v>
      </c>
      <c r="D23770" s="905" t="s">
        <v>16439</v>
      </c>
      <c r="E23770" s="671">
        <v>10000</v>
      </c>
      <c r="F23770" s="1083"/>
      <c r="G23770" s="125"/>
      <c r="H23770" s="1204"/>
    </row>
    <row r="23771" spans="1:8" ht="15" x14ac:dyDescent="0.2">
      <c r="A23771" s="1081">
        <v>45763</v>
      </c>
      <c r="B23771" s="1082" t="s">
        <v>15260</v>
      </c>
      <c r="C23771" s="669" t="s">
        <v>10972</v>
      </c>
      <c r="D23771" s="905" t="s">
        <v>16439</v>
      </c>
      <c r="E23771" s="671">
        <v>11500</v>
      </c>
      <c r="F23771" s="1083"/>
      <c r="G23771" s="125"/>
      <c r="H23771" s="1204"/>
    </row>
    <row r="23772" spans="1:8" ht="15" x14ac:dyDescent="0.2">
      <c r="A23772" s="1081">
        <v>45763</v>
      </c>
      <c r="B23772" s="1082" t="s">
        <v>16110</v>
      </c>
      <c r="C23772" s="1082" t="s">
        <v>12605</v>
      </c>
      <c r="D23772" s="1123" t="s">
        <v>1156</v>
      </c>
      <c r="E23772" s="1083">
        <v>50000</v>
      </c>
      <c r="F23772" s="1083"/>
      <c r="G23772" s="125">
        <f t="shared" si="798"/>
        <v>-50000</v>
      </c>
      <c r="H23772" s="1204" t="s">
        <v>16397</v>
      </c>
    </row>
    <row r="23773" spans="1:8" ht="15" x14ac:dyDescent="0.2">
      <c r="A23773" s="1081">
        <v>45763</v>
      </c>
      <c r="B23773" s="1082" t="s">
        <v>16309</v>
      </c>
      <c r="C23773" s="1082" t="s">
        <v>5740</v>
      </c>
      <c r="D23773" s="1123" t="s">
        <v>2789</v>
      </c>
      <c r="E23773" s="1083">
        <v>500</v>
      </c>
      <c r="F23773" s="1083"/>
      <c r="G23773" s="125">
        <f t="shared" si="798"/>
        <v>-500</v>
      </c>
      <c r="H23773" s="1204" t="s">
        <v>16397</v>
      </c>
    </row>
    <row r="23774" spans="1:8" ht="15" x14ac:dyDescent="0.2">
      <c r="A23774" s="1081">
        <v>45763</v>
      </c>
      <c r="B23774" s="1082" t="s">
        <v>13240</v>
      </c>
      <c r="C23774" s="1082" t="s">
        <v>10972</v>
      </c>
      <c r="D23774" s="1123" t="s">
        <v>16437</v>
      </c>
      <c r="E23774" s="1083">
        <v>9000</v>
      </c>
      <c r="F23774" s="1083"/>
      <c r="G23774" s="125">
        <f t="shared" si="798"/>
        <v>-9000</v>
      </c>
      <c r="H23774" s="1204" t="s">
        <v>16397</v>
      </c>
    </row>
    <row r="23775" spans="1:8" ht="15" x14ac:dyDescent="0.2">
      <c r="A23775" s="1081">
        <v>45763</v>
      </c>
      <c r="B23775" s="1082" t="s">
        <v>103</v>
      </c>
      <c r="C23775" s="1082" t="s">
        <v>391</v>
      </c>
      <c r="D23775" s="1123" t="s">
        <v>10199</v>
      </c>
      <c r="E23775" s="1083">
        <v>3000</v>
      </c>
      <c r="F23775" s="1083"/>
      <c r="G23775" s="125">
        <f t="shared" si="798"/>
        <v>-3000</v>
      </c>
      <c r="H23775" s="1204" t="s">
        <v>16397</v>
      </c>
    </row>
    <row r="23776" spans="1:8" ht="15" x14ac:dyDescent="0.2">
      <c r="A23776" s="1081">
        <v>45763</v>
      </c>
      <c r="B23776" s="1082" t="s">
        <v>16309</v>
      </c>
      <c r="C23776" s="1082" t="s">
        <v>5386</v>
      </c>
      <c r="D23776" s="1123" t="s">
        <v>16438</v>
      </c>
      <c r="E23776" s="1083">
        <v>6450</v>
      </c>
      <c r="F23776" s="1083"/>
      <c r="G23776" s="125">
        <f t="shared" si="798"/>
        <v>-6450</v>
      </c>
      <c r="H23776" s="1204" t="s">
        <v>16397</v>
      </c>
    </row>
    <row r="23777" spans="1:8" ht="15" x14ac:dyDescent="0.2">
      <c r="A23777" s="1081">
        <v>45763</v>
      </c>
      <c r="B23777" s="1082" t="s">
        <v>14232</v>
      </c>
      <c r="C23777" s="1082" t="s">
        <v>10972</v>
      </c>
      <c r="D23777" s="1123" t="s">
        <v>16505</v>
      </c>
      <c r="E23777" s="1083">
        <v>15380</v>
      </c>
      <c r="F23777" s="1083"/>
      <c r="G23777" s="125">
        <f t="shared" si="798"/>
        <v>-15380</v>
      </c>
      <c r="H23777" s="1204" t="s">
        <v>16397</v>
      </c>
    </row>
    <row r="23778" spans="1:8" ht="15" x14ac:dyDescent="0.2">
      <c r="A23778" s="1081">
        <v>45764</v>
      </c>
      <c r="B23778" s="1082" t="s">
        <v>16398</v>
      </c>
      <c r="C23778" s="1082" t="s">
        <v>10972</v>
      </c>
      <c r="D23778" s="1123" t="s">
        <v>16440</v>
      </c>
      <c r="E23778" s="1083">
        <v>16960</v>
      </c>
      <c r="F23778" s="1083"/>
      <c r="G23778" s="125">
        <f t="shared" si="798"/>
        <v>-16960</v>
      </c>
      <c r="H23778" s="1204" t="s">
        <v>16397</v>
      </c>
    </row>
    <row r="23779" spans="1:8" ht="15" x14ac:dyDescent="0.2">
      <c r="A23779" s="1081">
        <v>45764</v>
      </c>
      <c r="B23779" s="1082" t="s">
        <v>103</v>
      </c>
      <c r="C23779" s="1082" t="s">
        <v>391</v>
      </c>
      <c r="D23779" s="1123" t="s">
        <v>16441</v>
      </c>
      <c r="E23779" s="1083">
        <v>9500</v>
      </c>
      <c r="F23779" s="1083"/>
      <c r="G23779" s="125">
        <f t="shared" ref="G23779:G23787" si="799">F23779-E23779</f>
        <v>-9500</v>
      </c>
      <c r="H23779" s="1204" t="s">
        <v>16397</v>
      </c>
    </row>
    <row r="23780" spans="1:8" ht="15" x14ac:dyDescent="0.2">
      <c r="A23780" s="1081">
        <v>45764</v>
      </c>
      <c r="B23780" s="1082" t="s">
        <v>14351</v>
      </c>
      <c r="C23780" s="1082" t="s">
        <v>5740</v>
      </c>
      <c r="D23780" s="1123" t="s">
        <v>16442</v>
      </c>
      <c r="E23780" s="1083">
        <v>1200</v>
      </c>
      <c r="F23780" s="1083"/>
      <c r="G23780" s="125">
        <f t="shared" si="799"/>
        <v>-1200</v>
      </c>
      <c r="H23780" s="1204" t="s">
        <v>16397</v>
      </c>
    </row>
    <row r="23781" spans="1:8" ht="15" x14ac:dyDescent="0.2">
      <c r="A23781" s="1081">
        <v>45764</v>
      </c>
      <c r="B23781" s="1082" t="s">
        <v>12594</v>
      </c>
      <c r="C23781" s="1082" t="s">
        <v>5740</v>
      </c>
      <c r="D23781" s="1123" t="s">
        <v>369</v>
      </c>
      <c r="E23781" s="1083">
        <v>1000</v>
      </c>
      <c r="F23781" s="1083"/>
      <c r="G23781" s="125">
        <f t="shared" si="799"/>
        <v>-1000</v>
      </c>
      <c r="H23781" s="1204" t="s">
        <v>16397</v>
      </c>
    </row>
    <row r="23782" spans="1:8" ht="15" x14ac:dyDescent="0.2">
      <c r="A23782" s="1081">
        <v>45764</v>
      </c>
      <c r="B23782" s="1082" t="s">
        <v>16110</v>
      </c>
      <c r="C23782" s="1082" t="s">
        <v>5740</v>
      </c>
      <c r="D23782" s="1123" t="s">
        <v>10325</v>
      </c>
      <c r="E23782" s="1083">
        <v>500</v>
      </c>
      <c r="F23782" s="1083"/>
      <c r="G23782" s="125">
        <f t="shared" si="799"/>
        <v>-500</v>
      </c>
      <c r="H23782" s="1204" t="s">
        <v>16397</v>
      </c>
    </row>
    <row r="23783" spans="1:8" ht="15" x14ac:dyDescent="0.2">
      <c r="A23783" s="1081">
        <v>45764</v>
      </c>
      <c r="B23783" s="1082" t="s">
        <v>16264</v>
      </c>
      <c r="C23783" s="1082" t="s">
        <v>5740</v>
      </c>
      <c r="D23783" s="1123" t="s">
        <v>16443</v>
      </c>
      <c r="E23783" s="1083">
        <v>1000</v>
      </c>
      <c r="F23783" s="1083"/>
      <c r="G23783" s="125">
        <f t="shared" si="799"/>
        <v>-1000</v>
      </c>
      <c r="H23783" s="1204" t="s">
        <v>16397</v>
      </c>
    </row>
    <row r="23784" spans="1:8" ht="15" x14ac:dyDescent="0.2">
      <c r="A23784" s="1081">
        <v>45764</v>
      </c>
      <c r="B23784" s="1082" t="s">
        <v>103</v>
      </c>
      <c r="C23784" s="1082" t="s">
        <v>391</v>
      </c>
      <c r="D23784" s="1123" t="s">
        <v>10199</v>
      </c>
      <c r="E23784" s="1083">
        <v>3000</v>
      </c>
      <c r="F23784" s="1083"/>
      <c r="G23784" s="125">
        <f t="shared" si="799"/>
        <v>-3000</v>
      </c>
      <c r="H23784" s="1204" t="s">
        <v>16397</v>
      </c>
    </row>
    <row r="23785" spans="1:8" ht="15" x14ac:dyDescent="0.2">
      <c r="A23785" s="1081">
        <v>45764</v>
      </c>
      <c r="B23785" s="1082" t="s">
        <v>16110</v>
      </c>
      <c r="C23785" s="1082" t="s">
        <v>16375</v>
      </c>
      <c r="D23785" s="1123" t="s">
        <v>16039</v>
      </c>
      <c r="E23785" s="1083">
        <v>15000</v>
      </c>
      <c r="F23785" s="1083"/>
      <c r="G23785" s="125">
        <f t="shared" si="799"/>
        <v>-15000</v>
      </c>
      <c r="H23785" s="1204" t="s">
        <v>16397</v>
      </c>
    </row>
    <row r="23786" spans="1:8" ht="15" x14ac:dyDescent="0.2">
      <c r="A23786" s="1081">
        <v>45764</v>
      </c>
      <c r="B23786" s="1082" t="s">
        <v>16309</v>
      </c>
      <c r="C23786" s="1082" t="s">
        <v>5386</v>
      </c>
      <c r="D23786" s="1123" t="s">
        <v>16444</v>
      </c>
      <c r="E23786" s="1083">
        <v>15000</v>
      </c>
      <c r="F23786" s="1083"/>
      <c r="G23786" s="125">
        <f t="shared" si="799"/>
        <v>-15000</v>
      </c>
      <c r="H23786" s="1204" t="s">
        <v>16397</v>
      </c>
    </row>
    <row r="23787" spans="1:8" ht="15" x14ac:dyDescent="0.2">
      <c r="A23787" s="1081">
        <v>45764</v>
      </c>
      <c r="B23787" s="1082" t="s">
        <v>16398</v>
      </c>
      <c r="C23787" s="1082" t="s">
        <v>10972</v>
      </c>
      <c r="D23787" s="1123" t="s">
        <v>16445</v>
      </c>
      <c r="E23787" s="1083">
        <v>560</v>
      </c>
      <c r="F23787" s="1083"/>
      <c r="G23787" s="125">
        <f t="shared" si="799"/>
        <v>-560</v>
      </c>
      <c r="H23787" s="1204" t="s">
        <v>16397</v>
      </c>
    </row>
    <row r="23788" spans="1:8" ht="15" x14ac:dyDescent="0.2">
      <c r="A23788" s="1081">
        <v>45764</v>
      </c>
      <c r="B23788" s="1082" t="s">
        <v>16446</v>
      </c>
      <c r="C23788" s="1082" t="s">
        <v>15228</v>
      </c>
      <c r="D23788" s="1123" t="s">
        <v>16447</v>
      </c>
      <c r="E23788" s="1083">
        <v>450000</v>
      </c>
      <c r="F23788" s="1083"/>
      <c r="G23788" s="125">
        <f t="shared" ref="G23788" si="800">F23788-E23788</f>
        <v>-450000</v>
      </c>
      <c r="H23788" s="1204" t="s">
        <v>16397</v>
      </c>
    </row>
    <row r="23789" spans="1:8" ht="24" x14ac:dyDescent="0.2">
      <c r="A23789" s="1081">
        <v>45765</v>
      </c>
      <c r="B23789" s="735" t="s">
        <v>16123</v>
      </c>
      <c r="C23789" s="735" t="s">
        <v>10972</v>
      </c>
      <c r="D23789" s="919" t="s">
        <v>16448</v>
      </c>
      <c r="E23789" s="1211">
        <v>124000</v>
      </c>
      <c r="F23789" s="1083"/>
      <c r="G23789" s="125">
        <f t="shared" ref="G23789:G23801" si="801">F23789-E23789</f>
        <v>-124000</v>
      </c>
      <c r="H23789" s="1204" t="s">
        <v>16397</v>
      </c>
    </row>
    <row r="23790" spans="1:8" ht="24" x14ac:dyDescent="0.2">
      <c r="A23790" s="1081">
        <v>45765</v>
      </c>
      <c r="B23790" s="1082" t="s">
        <v>16110</v>
      </c>
      <c r="C23790" s="1082" t="s">
        <v>16449</v>
      </c>
      <c r="D23790" s="1123" t="s">
        <v>16450</v>
      </c>
      <c r="E23790" s="1083">
        <v>88500</v>
      </c>
      <c r="F23790" s="1083"/>
      <c r="G23790" s="125">
        <f t="shared" si="801"/>
        <v>-88500</v>
      </c>
      <c r="H23790" s="1204" t="s">
        <v>16397</v>
      </c>
    </row>
    <row r="23791" spans="1:8" ht="15" x14ac:dyDescent="0.2">
      <c r="A23791" s="1081">
        <v>45765</v>
      </c>
      <c r="B23791" s="1082" t="s">
        <v>14596</v>
      </c>
      <c r="C23791" s="1082" t="s">
        <v>1895</v>
      </c>
      <c r="D23791" s="1123" t="s">
        <v>16451</v>
      </c>
      <c r="E23791" s="1083">
        <v>10000</v>
      </c>
      <c r="F23791" s="1083"/>
      <c r="G23791" s="125">
        <f t="shared" si="801"/>
        <v>-10000</v>
      </c>
      <c r="H23791" s="1204" t="s">
        <v>16397</v>
      </c>
    </row>
    <row r="23792" spans="1:8" ht="15" x14ac:dyDescent="0.2">
      <c r="A23792" s="1081">
        <v>45765</v>
      </c>
      <c r="B23792" s="1082" t="s">
        <v>13213</v>
      </c>
      <c r="C23792" s="1082" t="s">
        <v>10972</v>
      </c>
      <c r="D23792" s="1123" t="s">
        <v>16452</v>
      </c>
      <c r="E23792" s="1083">
        <v>4750</v>
      </c>
      <c r="F23792" s="1083"/>
      <c r="G23792" s="125">
        <f t="shared" si="801"/>
        <v>-4750</v>
      </c>
      <c r="H23792" s="1204" t="s">
        <v>16397</v>
      </c>
    </row>
    <row r="23793" spans="1:8" ht="15" x14ac:dyDescent="0.2">
      <c r="A23793" s="1081">
        <v>45765</v>
      </c>
      <c r="B23793" s="1082" t="s">
        <v>16398</v>
      </c>
      <c r="C23793" s="1082" t="s">
        <v>391</v>
      </c>
      <c r="D23793" s="1123" t="s">
        <v>6332</v>
      </c>
      <c r="E23793" s="1083">
        <v>1000</v>
      </c>
      <c r="F23793" s="1083"/>
      <c r="G23793" s="125">
        <f t="shared" si="801"/>
        <v>-1000</v>
      </c>
      <c r="H23793" s="1204" t="s">
        <v>16397</v>
      </c>
    </row>
    <row r="23794" spans="1:8" ht="15" x14ac:dyDescent="0.2">
      <c r="A23794" s="1081">
        <v>45765</v>
      </c>
      <c r="B23794" s="1082" t="s">
        <v>14351</v>
      </c>
      <c r="C23794" s="1082" t="s">
        <v>10972</v>
      </c>
      <c r="D23794" s="1123" t="s">
        <v>16453</v>
      </c>
      <c r="E23794" s="1083">
        <v>1000</v>
      </c>
      <c r="F23794" s="1083"/>
      <c r="G23794" s="125">
        <f t="shared" si="801"/>
        <v>-1000</v>
      </c>
      <c r="H23794" s="1204" t="s">
        <v>16397</v>
      </c>
    </row>
    <row r="23795" spans="1:8" ht="15" x14ac:dyDescent="0.2">
      <c r="A23795" s="1081">
        <v>45765</v>
      </c>
      <c r="B23795" s="1082" t="s">
        <v>13213</v>
      </c>
      <c r="C23795" s="1082" t="s">
        <v>391</v>
      </c>
      <c r="D23795" s="1123" t="s">
        <v>16454</v>
      </c>
      <c r="E23795" s="1083">
        <v>2000</v>
      </c>
      <c r="F23795" s="1083"/>
      <c r="G23795" s="125">
        <f t="shared" si="801"/>
        <v>-2000</v>
      </c>
      <c r="H23795" s="1204" t="s">
        <v>16397</v>
      </c>
    </row>
    <row r="23796" spans="1:8" ht="15" x14ac:dyDescent="0.2">
      <c r="A23796" s="1081">
        <v>45765</v>
      </c>
      <c r="B23796" s="1082" t="s">
        <v>16240</v>
      </c>
      <c r="C23796" s="1082" t="s">
        <v>285</v>
      </c>
      <c r="D23796" s="1123" t="s">
        <v>16455</v>
      </c>
      <c r="E23796" s="1083">
        <v>500</v>
      </c>
      <c r="F23796" s="1083"/>
      <c r="G23796" s="125">
        <f t="shared" si="801"/>
        <v>-500</v>
      </c>
      <c r="H23796" s="1204" t="s">
        <v>16397</v>
      </c>
    </row>
    <row r="23797" spans="1:8" ht="24" x14ac:dyDescent="0.2">
      <c r="A23797" s="1081">
        <v>45765</v>
      </c>
      <c r="B23797" s="1082" t="s">
        <v>16309</v>
      </c>
      <c r="C23797" s="1082" t="s">
        <v>10972</v>
      </c>
      <c r="D23797" s="1123" t="s">
        <v>16456</v>
      </c>
      <c r="E23797" s="1083">
        <v>87000</v>
      </c>
      <c r="F23797" s="1083"/>
      <c r="G23797" s="125">
        <f t="shared" si="801"/>
        <v>-87000</v>
      </c>
      <c r="H23797" s="1204" t="s">
        <v>16397</v>
      </c>
    </row>
    <row r="23798" spans="1:8" ht="15" x14ac:dyDescent="0.2">
      <c r="A23798" s="1081">
        <v>45765</v>
      </c>
      <c r="B23798" s="1082" t="s">
        <v>103</v>
      </c>
      <c r="C23798" s="1082" t="s">
        <v>391</v>
      </c>
      <c r="D23798" s="1123" t="s">
        <v>10199</v>
      </c>
      <c r="E23798" s="1083">
        <v>3000</v>
      </c>
      <c r="F23798" s="1083"/>
      <c r="G23798" s="125">
        <f t="shared" si="801"/>
        <v>-3000</v>
      </c>
      <c r="H23798" s="1204" t="s">
        <v>16397</v>
      </c>
    </row>
    <row r="23799" spans="1:8" ht="15" x14ac:dyDescent="0.2">
      <c r="A23799" s="1081">
        <v>45765</v>
      </c>
      <c r="B23799" s="1082" t="s">
        <v>14232</v>
      </c>
      <c r="C23799" s="1082" t="s">
        <v>5740</v>
      </c>
      <c r="D23799" s="1123" t="s">
        <v>16457</v>
      </c>
      <c r="E23799" s="1083">
        <v>300</v>
      </c>
      <c r="F23799" s="1083"/>
      <c r="G23799" s="125">
        <f t="shared" si="801"/>
        <v>-300</v>
      </c>
      <c r="H23799" s="1204" t="s">
        <v>16397</v>
      </c>
    </row>
    <row r="23800" spans="1:8" ht="15" x14ac:dyDescent="0.2">
      <c r="A23800" s="1081">
        <v>45765</v>
      </c>
      <c r="B23800" s="1082" t="s">
        <v>12594</v>
      </c>
      <c r="C23800" s="1082" t="s">
        <v>5740</v>
      </c>
      <c r="D23800" s="1123" t="s">
        <v>369</v>
      </c>
      <c r="E23800" s="1083">
        <v>800</v>
      </c>
      <c r="F23800" s="1083"/>
      <c r="G23800" s="125">
        <f t="shared" si="801"/>
        <v>-800</v>
      </c>
      <c r="H23800" s="1204" t="s">
        <v>16397</v>
      </c>
    </row>
    <row r="23801" spans="1:8" ht="15" x14ac:dyDescent="0.2">
      <c r="A23801" s="1081">
        <v>45765</v>
      </c>
      <c r="B23801" s="1082" t="s">
        <v>12594</v>
      </c>
      <c r="C23801" s="1082" t="s">
        <v>285</v>
      </c>
      <c r="D23801" s="1123" t="s">
        <v>16458</v>
      </c>
      <c r="E23801" s="1083">
        <v>1000</v>
      </c>
      <c r="F23801" s="1083"/>
      <c r="G23801" s="125">
        <f t="shared" si="801"/>
        <v>-1000</v>
      </c>
      <c r="H23801" s="1204" t="s">
        <v>16397</v>
      </c>
    </row>
    <row r="23802" spans="1:8" ht="15" x14ac:dyDescent="0.2">
      <c r="A23802" s="1081">
        <v>45765</v>
      </c>
      <c r="B23802" s="1082" t="s">
        <v>12594</v>
      </c>
      <c r="C23802" s="1082" t="s">
        <v>10972</v>
      </c>
      <c r="D23802" s="1123" t="s">
        <v>16459</v>
      </c>
      <c r="E23802" s="1083">
        <v>53550</v>
      </c>
      <c r="F23802" s="1083"/>
      <c r="G23802" s="125">
        <f t="shared" ref="G23802:G23811" si="802">F23802-E23802</f>
        <v>-53550</v>
      </c>
      <c r="H23802" s="1204" t="s">
        <v>16397</v>
      </c>
    </row>
    <row r="23803" spans="1:8" ht="15" x14ac:dyDescent="0.2">
      <c r="A23803" s="1081">
        <v>45765</v>
      </c>
      <c r="B23803" s="1082" t="s">
        <v>12594</v>
      </c>
      <c r="C23803" s="1082" t="s">
        <v>10972</v>
      </c>
      <c r="D23803" s="1123" t="s">
        <v>16459</v>
      </c>
      <c r="E23803" s="1083">
        <v>111905</v>
      </c>
      <c r="F23803" s="1083"/>
      <c r="G23803" s="125">
        <f t="shared" si="802"/>
        <v>-111905</v>
      </c>
      <c r="H23803" s="1204" t="s">
        <v>16397</v>
      </c>
    </row>
    <row r="23804" spans="1:8" ht="15" x14ac:dyDescent="0.2">
      <c r="A23804" s="1081">
        <v>45765</v>
      </c>
      <c r="B23804" s="1082" t="s">
        <v>12594</v>
      </c>
      <c r="C23804" s="1082" t="s">
        <v>10972</v>
      </c>
      <c r="D23804" s="1123" t="s">
        <v>16459</v>
      </c>
      <c r="E23804" s="1083">
        <v>149350</v>
      </c>
      <c r="F23804" s="1083"/>
      <c r="G23804" s="125">
        <f t="shared" si="802"/>
        <v>-149350</v>
      </c>
      <c r="H23804" s="1204" t="s">
        <v>16397</v>
      </c>
    </row>
    <row r="23805" spans="1:8" ht="15" x14ac:dyDescent="0.2">
      <c r="A23805" s="1081">
        <v>45765</v>
      </c>
      <c r="B23805" s="1082" t="s">
        <v>14718</v>
      </c>
      <c r="C23805" s="1082" t="s">
        <v>10972</v>
      </c>
      <c r="D23805" s="1123" t="s">
        <v>16460</v>
      </c>
      <c r="E23805" s="1083">
        <v>7380</v>
      </c>
      <c r="F23805" s="1083"/>
      <c r="G23805" s="125">
        <f t="shared" si="802"/>
        <v>-7380</v>
      </c>
      <c r="H23805" s="1204" t="s">
        <v>16397</v>
      </c>
    </row>
    <row r="23806" spans="1:8" ht="15" x14ac:dyDescent="0.2">
      <c r="A23806" s="1081">
        <v>45765</v>
      </c>
      <c r="B23806" s="1082" t="s">
        <v>12594</v>
      </c>
      <c r="C23806" s="1082" t="s">
        <v>10972</v>
      </c>
      <c r="D23806" s="1123" t="s">
        <v>16459</v>
      </c>
      <c r="E23806" s="1083">
        <v>40290</v>
      </c>
      <c r="F23806" s="1083"/>
      <c r="G23806" s="125">
        <f t="shared" si="802"/>
        <v>-40290</v>
      </c>
      <c r="H23806" s="1204" t="s">
        <v>16397</v>
      </c>
    </row>
    <row r="23807" spans="1:8" ht="15" x14ac:dyDescent="0.2">
      <c r="A23807" s="1081">
        <v>45765</v>
      </c>
      <c r="B23807" s="1082" t="s">
        <v>12594</v>
      </c>
      <c r="C23807" s="1082" t="s">
        <v>10972</v>
      </c>
      <c r="D23807" s="1123" t="s">
        <v>16459</v>
      </c>
      <c r="E23807" s="1083">
        <v>21570</v>
      </c>
      <c r="F23807" s="1083"/>
      <c r="G23807" s="125">
        <f t="shared" si="802"/>
        <v>-21570</v>
      </c>
      <c r="H23807" s="1204" t="s">
        <v>16397</v>
      </c>
    </row>
    <row r="23808" spans="1:8" ht="15" x14ac:dyDescent="0.2">
      <c r="A23808" s="1081">
        <v>45765</v>
      </c>
      <c r="B23808" s="1082" t="s">
        <v>12594</v>
      </c>
      <c r="C23808" s="1082" t="s">
        <v>10972</v>
      </c>
      <c r="D23808" s="1123" t="s">
        <v>16459</v>
      </c>
      <c r="E23808" s="1083">
        <v>17550</v>
      </c>
      <c r="F23808" s="1083"/>
      <c r="G23808" s="125">
        <f t="shared" si="802"/>
        <v>-17550</v>
      </c>
      <c r="H23808" s="1204" t="s">
        <v>16397</v>
      </c>
    </row>
    <row r="23809" spans="1:8" ht="15" x14ac:dyDescent="0.2">
      <c r="A23809" s="1081">
        <v>45765</v>
      </c>
      <c r="B23809" s="1082" t="s">
        <v>12594</v>
      </c>
      <c r="C23809" s="1082" t="s">
        <v>10972</v>
      </c>
      <c r="D23809" s="1123" t="s">
        <v>16459</v>
      </c>
      <c r="E23809" s="1083">
        <v>25650</v>
      </c>
      <c r="F23809" s="1083"/>
      <c r="G23809" s="125">
        <f t="shared" si="802"/>
        <v>-25650</v>
      </c>
      <c r="H23809" s="1204" t="s">
        <v>16397</v>
      </c>
    </row>
    <row r="23810" spans="1:8" ht="15" x14ac:dyDescent="0.2">
      <c r="A23810" s="1081">
        <v>45765</v>
      </c>
      <c r="B23810" s="1082" t="s">
        <v>12594</v>
      </c>
      <c r="C23810" s="1082" t="s">
        <v>10972</v>
      </c>
      <c r="D23810" s="1123" t="s">
        <v>16459</v>
      </c>
      <c r="E23810" s="1083">
        <v>11000</v>
      </c>
      <c r="F23810" s="1083"/>
      <c r="G23810" s="125">
        <f t="shared" si="802"/>
        <v>-11000</v>
      </c>
      <c r="H23810" s="1204" t="s">
        <v>16397</v>
      </c>
    </row>
    <row r="23811" spans="1:8" ht="15" x14ac:dyDescent="0.2">
      <c r="A23811" s="1081">
        <v>45765</v>
      </c>
      <c r="B23811" s="1082" t="s">
        <v>12594</v>
      </c>
      <c r="C23811" s="1082" t="s">
        <v>14165</v>
      </c>
      <c r="D23811" s="1123" t="s">
        <v>16469</v>
      </c>
      <c r="E23811" s="1083">
        <v>100000</v>
      </c>
      <c r="F23811" s="1083"/>
      <c r="G23811" s="125">
        <f t="shared" si="802"/>
        <v>-100000</v>
      </c>
      <c r="H23811" s="1204" t="s">
        <v>16397</v>
      </c>
    </row>
    <row r="23812" spans="1:8" ht="15" x14ac:dyDescent="0.2">
      <c r="A23812" s="1081">
        <v>45766</v>
      </c>
      <c r="B23812" s="1082" t="s">
        <v>12334</v>
      </c>
      <c r="C23812" s="1082" t="s">
        <v>10972</v>
      </c>
      <c r="D23812" s="1123" t="s">
        <v>16461</v>
      </c>
      <c r="E23812" s="1083">
        <v>1000</v>
      </c>
      <c r="F23812" s="1083"/>
      <c r="G23812" s="125">
        <f t="shared" ref="G23812:G23816" si="803">F23812-E23812</f>
        <v>-1000</v>
      </c>
      <c r="H23812" s="1204" t="s">
        <v>16397</v>
      </c>
    </row>
    <row r="23813" spans="1:8" ht="15" x14ac:dyDescent="0.2">
      <c r="A23813" s="1081">
        <v>45766</v>
      </c>
      <c r="B23813" s="1082" t="s">
        <v>16462</v>
      </c>
      <c r="C23813" s="1082" t="s">
        <v>10972</v>
      </c>
      <c r="D23813" s="1123" t="s">
        <v>16463</v>
      </c>
      <c r="E23813" s="1083">
        <v>16700</v>
      </c>
      <c r="F23813" s="1083"/>
      <c r="G23813" s="125">
        <f t="shared" si="803"/>
        <v>-16700</v>
      </c>
      <c r="H23813" s="1204" t="s">
        <v>16397</v>
      </c>
    </row>
    <row r="23814" spans="1:8" ht="15" x14ac:dyDescent="0.2">
      <c r="A23814" s="1081">
        <v>45766</v>
      </c>
      <c r="B23814" s="1082" t="s">
        <v>25</v>
      </c>
      <c r="C23814" s="1082" t="s">
        <v>8141</v>
      </c>
      <c r="D23814" s="1123" t="s">
        <v>6342</v>
      </c>
      <c r="E23814" s="1083">
        <v>3150</v>
      </c>
      <c r="F23814" s="1083"/>
      <c r="G23814" s="125">
        <f t="shared" si="803"/>
        <v>-3150</v>
      </c>
      <c r="H23814" s="1204" t="s">
        <v>16397</v>
      </c>
    </row>
    <row r="23815" spans="1:8" ht="15" x14ac:dyDescent="0.2">
      <c r="A23815" s="1081">
        <v>45766</v>
      </c>
      <c r="B23815" s="1082" t="s">
        <v>103</v>
      </c>
      <c r="C23815" s="1082" t="s">
        <v>8141</v>
      </c>
      <c r="D23815" s="1123" t="s">
        <v>6342</v>
      </c>
      <c r="E23815" s="1083">
        <v>10470</v>
      </c>
      <c r="F23815" s="1083"/>
      <c r="G23815" s="125">
        <f t="shared" si="803"/>
        <v>-10470</v>
      </c>
      <c r="H23815" s="1204" t="s">
        <v>16397</v>
      </c>
    </row>
    <row r="23816" spans="1:8" ht="15" x14ac:dyDescent="0.2">
      <c r="A23816" s="1081">
        <v>45766</v>
      </c>
      <c r="B23816" s="1082" t="s">
        <v>16110</v>
      </c>
      <c r="C23816" s="1082" t="s">
        <v>5740</v>
      </c>
      <c r="D23816" s="1123" t="s">
        <v>16464</v>
      </c>
      <c r="E23816" s="1083">
        <v>1000</v>
      </c>
      <c r="F23816" s="1083"/>
      <c r="G23816" s="125">
        <f t="shared" si="803"/>
        <v>-1000</v>
      </c>
      <c r="H23816" s="1204" t="s">
        <v>16397</v>
      </c>
    </row>
    <row r="23817" spans="1:8" ht="24" x14ac:dyDescent="0.2">
      <c r="A23817" s="1081">
        <v>45766</v>
      </c>
      <c r="B23817" s="1082" t="s">
        <v>16123</v>
      </c>
      <c r="C23817" s="1082" t="s">
        <v>16468</v>
      </c>
      <c r="D23817" s="1123" t="s">
        <v>16465</v>
      </c>
      <c r="E23817" s="1083">
        <v>150000</v>
      </c>
      <c r="F23817" s="1083"/>
      <c r="G23817" s="125">
        <f t="shared" ref="G23817:G23819" si="804">F23817-E23817</f>
        <v>-150000</v>
      </c>
      <c r="H23817" s="1204" t="s">
        <v>16397</v>
      </c>
    </row>
    <row r="23818" spans="1:8" ht="15" x14ac:dyDescent="0.2">
      <c r="A23818" s="1081">
        <v>45766</v>
      </c>
      <c r="B23818" s="1082" t="s">
        <v>14596</v>
      </c>
      <c r="C23818" s="1082" t="s">
        <v>12743</v>
      </c>
      <c r="D23818" s="1123" t="s">
        <v>16466</v>
      </c>
      <c r="E23818" s="1083">
        <v>150000</v>
      </c>
      <c r="F23818" s="1083"/>
      <c r="G23818" s="125">
        <f t="shared" si="804"/>
        <v>-150000</v>
      </c>
      <c r="H23818" s="1204" t="s">
        <v>16397</v>
      </c>
    </row>
    <row r="23819" spans="1:8" ht="15" x14ac:dyDescent="0.2">
      <c r="A23819" s="1081">
        <v>45767</v>
      </c>
      <c r="B23819" s="1082" t="s">
        <v>16462</v>
      </c>
      <c r="C23819" s="1082" t="s">
        <v>16249</v>
      </c>
      <c r="D23819" s="1123" t="s">
        <v>16467</v>
      </c>
      <c r="E23819" s="1083">
        <v>40000</v>
      </c>
      <c r="F23819" s="1083"/>
      <c r="G23819" s="125">
        <f t="shared" si="804"/>
        <v>-40000</v>
      </c>
      <c r="H23819" s="1204" t="s">
        <v>16397</v>
      </c>
    </row>
    <row r="23820" spans="1:8" ht="15" x14ac:dyDescent="0.2">
      <c r="A23820" s="1081">
        <v>45768</v>
      </c>
      <c r="B23820" s="1082" t="s">
        <v>16110</v>
      </c>
      <c r="C23820" s="1082" t="s">
        <v>10972</v>
      </c>
      <c r="D23820" s="1123" t="s">
        <v>16472</v>
      </c>
      <c r="E23820" s="1083">
        <v>6120</v>
      </c>
      <c r="F23820" s="1083"/>
      <c r="G23820" s="125">
        <f t="shared" ref="G23820:G23840" si="805">F23820-E23820</f>
        <v>-6120</v>
      </c>
      <c r="H23820" s="1204" t="s">
        <v>16397</v>
      </c>
    </row>
    <row r="23821" spans="1:8" ht="15" x14ac:dyDescent="0.2">
      <c r="A23821" s="1081">
        <v>45768</v>
      </c>
      <c r="B23821" s="1082" t="s">
        <v>16110</v>
      </c>
      <c r="C23821" s="1082" t="s">
        <v>5740</v>
      </c>
      <c r="D23821" s="1123" t="s">
        <v>369</v>
      </c>
      <c r="E23821" s="1083">
        <v>600</v>
      </c>
      <c r="F23821" s="1083"/>
      <c r="G23821" s="125">
        <f t="shared" si="805"/>
        <v>-600</v>
      </c>
      <c r="H23821" s="1204" t="s">
        <v>16397</v>
      </c>
    </row>
    <row r="23822" spans="1:8" ht="15" x14ac:dyDescent="0.2">
      <c r="A23822" s="1081">
        <v>45768</v>
      </c>
      <c r="B23822" s="1082" t="s">
        <v>12594</v>
      </c>
      <c r="C23822" s="1082" t="s">
        <v>5740</v>
      </c>
      <c r="D23822" s="1123" t="s">
        <v>369</v>
      </c>
      <c r="E23822" s="1083">
        <v>1600</v>
      </c>
      <c r="F23822" s="1083"/>
      <c r="G23822" s="125">
        <f t="shared" si="805"/>
        <v>-1600</v>
      </c>
      <c r="H23822" s="1204" t="s">
        <v>16397</v>
      </c>
    </row>
    <row r="23823" spans="1:8" ht="15" x14ac:dyDescent="0.2">
      <c r="A23823" s="1081">
        <v>45768</v>
      </c>
      <c r="B23823" s="1082" t="s">
        <v>103</v>
      </c>
      <c r="C23823" s="1082" t="s">
        <v>391</v>
      </c>
      <c r="D23823" s="1123" t="s">
        <v>10199</v>
      </c>
      <c r="E23823" s="1083">
        <v>4000</v>
      </c>
      <c r="F23823" s="1083"/>
      <c r="G23823" s="125">
        <f t="shared" si="805"/>
        <v>-4000</v>
      </c>
      <c r="H23823" s="1204" t="s">
        <v>16397</v>
      </c>
    </row>
    <row r="23824" spans="1:8" ht="15" x14ac:dyDescent="0.2">
      <c r="A23824" s="1081">
        <v>45768</v>
      </c>
      <c r="B23824" s="1082" t="s">
        <v>13213</v>
      </c>
      <c r="C23824" s="1082" t="s">
        <v>10972</v>
      </c>
      <c r="D23824" s="1123" t="s">
        <v>16473</v>
      </c>
      <c r="E23824" s="1083">
        <v>700</v>
      </c>
      <c r="F23824" s="1083"/>
      <c r="G23824" s="125">
        <f t="shared" si="805"/>
        <v>-700</v>
      </c>
      <c r="H23824" s="1204" t="s">
        <v>16397</v>
      </c>
    </row>
    <row r="23825" spans="1:8" ht="15" x14ac:dyDescent="0.2">
      <c r="A23825" s="1081">
        <v>45768</v>
      </c>
      <c r="B23825" s="1082" t="s">
        <v>12594</v>
      </c>
      <c r="C23825" s="1082" t="s">
        <v>285</v>
      </c>
      <c r="D23825" s="1123" t="s">
        <v>16458</v>
      </c>
      <c r="E23825" s="1083">
        <v>450</v>
      </c>
      <c r="F23825" s="1083"/>
      <c r="G23825" s="125">
        <f t="shared" si="805"/>
        <v>-450</v>
      </c>
      <c r="H23825" s="1204" t="s">
        <v>16397</v>
      </c>
    </row>
    <row r="23826" spans="1:8" ht="15" x14ac:dyDescent="0.2">
      <c r="A23826" s="1081">
        <v>45768</v>
      </c>
      <c r="B23826" s="1082" t="s">
        <v>15338</v>
      </c>
      <c r="C23826" s="1082" t="s">
        <v>5740</v>
      </c>
      <c r="D23826" s="1123" t="s">
        <v>369</v>
      </c>
      <c r="E23826" s="1083">
        <v>1000</v>
      </c>
      <c r="F23826" s="1083"/>
      <c r="G23826" s="125">
        <f t="shared" si="805"/>
        <v>-1000</v>
      </c>
      <c r="H23826" s="1204" t="s">
        <v>16397</v>
      </c>
    </row>
    <row r="23827" spans="1:8" ht="15" x14ac:dyDescent="0.2">
      <c r="A23827" s="1081">
        <v>45768</v>
      </c>
      <c r="B23827" s="1082" t="s">
        <v>16462</v>
      </c>
      <c r="C23827" s="1082" t="s">
        <v>5740</v>
      </c>
      <c r="D23827" s="1123" t="s">
        <v>10325</v>
      </c>
      <c r="E23827" s="1083">
        <v>400</v>
      </c>
      <c r="F23827" s="1083"/>
      <c r="G23827" s="125">
        <f t="shared" si="805"/>
        <v>-400</v>
      </c>
      <c r="H23827" s="1204" t="s">
        <v>16397</v>
      </c>
    </row>
    <row r="23828" spans="1:8" ht="15" x14ac:dyDescent="0.2">
      <c r="A23828" s="1081">
        <v>45768</v>
      </c>
      <c r="B23828" s="1082" t="s">
        <v>16264</v>
      </c>
      <c r="C23828" s="1082" t="s">
        <v>10972</v>
      </c>
      <c r="D23828" s="1123" t="s">
        <v>16474</v>
      </c>
      <c r="E23828" s="1083">
        <v>3840</v>
      </c>
      <c r="F23828" s="1083"/>
      <c r="G23828" s="125">
        <f t="shared" si="805"/>
        <v>-3840</v>
      </c>
      <c r="H23828" s="1204" t="s">
        <v>16397</v>
      </c>
    </row>
    <row r="23829" spans="1:8" ht="15" x14ac:dyDescent="0.2">
      <c r="A23829" s="1081">
        <v>45768</v>
      </c>
      <c r="B23829" s="1082" t="s">
        <v>16462</v>
      </c>
      <c r="C23829" s="1082" t="s">
        <v>5740</v>
      </c>
      <c r="D23829" s="1123" t="s">
        <v>369</v>
      </c>
      <c r="E23829" s="1083">
        <v>2000</v>
      </c>
      <c r="F23829" s="1083"/>
      <c r="G23829" s="125">
        <f t="shared" si="805"/>
        <v>-2000</v>
      </c>
      <c r="H23829" s="1204" t="s">
        <v>16397</v>
      </c>
    </row>
    <row r="23830" spans="1:8" ht="15" x14ac:dyDescent="0.2">
      <c r="A23830" s="1081">
        <v>45768</v>
      </c>
      <c r="B23830" s="1082" t="s">
        <v>16110</v>
      </c>
      <c r="C23830" s="1082" t="s">
        <v>391</v>
      </c>
      <c r="D23830" s="1123" t="s">
        <v>16486</v>
      </c>
      <c r="E23830" s="1083">
        <v>7000</v>
      </c>
      <c r="F23830" s="1083"/>
      <c r="G23830" s="125">
        <f t="shared" ref="G23830" si="806">F23830-E23830</f>
        <v>-7000</v>
      </c>
      <c r="H23830" s="1204" t="s">
        <v>16397</v>
      </c>
    </row>
    <row r="23831" spans="1:8" ht="15" x14ac:dyDescent="0.2">
      <c r="A23831" s="1081">
        <v>45768</v>
      </c>
      <c r="B23831" s="1082" t="s">
        <v>16309</v>
      </c>
      <c r="C23831" s="1082" t="s">
        <v>10972</v>
      </c>
      <c r="D23831" s="1123" t="s">
        <v>16475</v>
      </c>
      <c r="E23831" s="1083">
        <v>85000</v>
      </c>
      <c r="F23831" s="1083"/>
      <c r="G23831" s="125">
        <f t="shared" si="805"/>
        <v>-85000</v>
      </c>
      <c r="H23831" s="1204" t="s">
        <v>16397</v>
      </c>
    </row>
    <row r="23832" spans="1:8" ht="15" x14ac:dyDescent="0.2">
      <c r="A23832" s="1081">
        <v>45769</v>
      </c>
      <c r="B23832" s="1082" t="s">
        <v>15261</v>
      </c>
      <c r="C23832" s="1082" t="s">
        <v>13258</v>
      </c>
      <c r="D23832" s="1123" t="s">
        <v>16476</v>
      </c>
      <c r="E23832" s="1083">
        <v>5500</v>
      </c>
      <c r="F23832" s="1083"/>
      <c r="G23832" s="125">
        <f t="shared" si="805"/>
        <v>-5500</v>
      </c>
      <c r="H23832" s="1204" t="s">
        <v>16397</v>
      </c>
    </row>
    <row r="23833" spans="1:8" ht="15" x14ac:dyDescent="0.2">
      <c r="A23833" s="1081">
        <v>45769</v>
      </c>
      <c r="B23833" s="1082" t="s">
        <v>16110</v>
      </c>
      <c r="C23833" s="1082" t="s">
        <v>5740</v>
      </c>
      <c r="D23833" s="1123" t="s">
        <v>369</v>
      </c>
      <c r="E23833" s="1083">
        <v>1000</v>
      </c>
      <c r="F23833" s="1083"/>
      <c r="G23833" s="125">
        <f t="shared" si="805"/>
        <v>-1000</v>
      </c>
      <c r="H23833" s="1204" t="s">
        <v>16397</v>
      </c>
    </row>
    <row r="23834" spans="1:8" ht="15" x14ac:dyDescent="0.2">
      <c r="A23834" s="1081">
        <v>45769</v>
      </c>
      <c r="B23834" s="1082" t="s">
        <v>103</v>
      </c>
      <c r="C23834" s="1082" t="s">
        <v>391</v>
      </c>
      <c r="D23834" s="1123" t="s">
        <v>10199</v>
      </c>
      <c r="E23834" s="1083">
        <v>4000</v>
      </c>
      <c r="F23834" s="1083"/>
      <c r="G23834" s="125">
        <f t="shared" si="805"/>
        <v>-4000</v>
      </c>
      <c r="H23834" s="1204" t="s">
        <v>16397</v>
      </c>
    </row>
    <row r="23835" spans="1:8" ht="15" x14ac:dyDescent="0.2">
      <c r="A23835" s="1081">
        <v>45769</v>
      </c>
      <c r="B23835" s="1082" t="s">
        <v>16123</v>
      </c>
      <c r="C23835" s="1082" t="s">
        <v>5740</v>
      </c>
      <c r="D23835" s="1123" t="s">
        <v>16477</v>
      </c>
      <c r="E23835" s="1083">
        <v>1800</v>
      </c>
      <c r="F23835" s="1083"/>
      <c r="G23835" s="125">
        <f t="shared" si="805"/>
        <v>-1800</v>
      </c>
      <c r="H23835" s="1204" t="s">
        <v>16397</v>
      </c>
    </row>
    <row r="23836" spans="1:8" ht="15" x14ac:dyDescent="0.2">
      <c r="A23836" s="1081">
        <v>45769</v>
      </c>
      <c r="B23836" s="1082" t="s">
        <v>16462</v>
      </c>
      <c r="C23836" s="1082" t="s">
        <v>391</v>
      </c>
      <c r="D23836" s="1123" t="s">
        <v>16478</v>
      </c>
      <c r="E23836" s="1083">
        <v>40000</v>
      </c>
      <c r="F23836" s="1083"/>
      <c r="G23836" s="125">
        <f t="shared" si="805"/>
        <v>-40000</v>
      </c>
      <c r="H23836" s="1204" t="s">
        <v>16397</v>
      </c>
    </row>
    <row r="23837" spans="1:8" ht="15" x14ac:dyDescent="0.2">
      <c r="A23837" s="1081">
        <v>45769</v>
      </c>
      <c r="B23837" s="1082" t="s">
        <v>16462</v>
      </c>
      <c r="C23837" s="1082" t="s">
        <v>10972</v>
      </c>
      <c r="D23837" s="1123" t="s">
        <v>16479</v>
      </c>
      <c r="E23837" s="1083">
        <v>110000</v>
      </c>
      <c r="F23837" s="1083"/>
      <c r="G23837" s="125">
        <f t="shared" si="805"/>
        <v>-110000</v>
      </c>
      <c r="H23837" s="1204" t="s">
        <v>16397</v>
      </c>
    </row>
    <row r="23838" spans="1:8" ht="36" x14ac:dyDescent="0.2">
      <c r="A23838" s="1081">
        <v>45769</v>
      </c>
      <c r="B23838" s="1082" t="s">
        <v>16309</v>
      </c>
      <c r="C23838" s="565" t="s">
        <v>10972</v>
      </c>
      <c r="D23838" s="873" t="s">
        <v>16480</v>
      </c>
      <c r="E23838" s="566">
        <v>285090</v>
      </c>
      <c r="F23838" s="1083"/>
      <c r="G23838" s="125">
        <f t="shared" si="805"/>
        <v>-285090</v>
      </c>
      <c r="H23838" s="1204" t="s">
        <v>16397</v>
      </c>
    </row>
    <row r="23839" spans="1:8" ht="36" x14ac:dyDescent="0.2">
      <c r="A23839" s="1081">
        <v>45769</v>
      </c>
      <c r="B23839" s="1082" t="s">
        <v>16462</v>
      </c>
      <c r="C23839" s="565" t="s">
        <v>10972</v>
      </c>
      <c r="D23839" s="873" t="s">
        <v>16480</v>
      </c>
      <c r="E23839" s="566">
        <v>102960</v>
      </c>
      <c r="F23839" s="1083"/>
      <c r="G23839" s="125">
        <f t="shared" si="805"/>
        <v>-102960</v>
      </c>
      <c r="H23839" s="1204" t="s">
        <v>16397</v>
      </c>
    </row>
    <row r="23840" spans="1:8" ht="15" x14ac:dyDescent="0.2">
      <c r="A23840" s="1081">
        <v>45770</v>
      </c>
      <c r="B23840" s="1082" t="s">
        <v>16123</v>
      </c>
      <c r="C23840" s="1082" t="s">
        <v>10972</v>
      </c>
      <c r="D23840" s="1123" t="s">
        <v>16481</v>
      </c>
      <c r="E23840" s="1083">
        <v>10500</v>
      </c>
      <c r="F23840" s="1083"/>
      <c r="G23840" s="125">
        <f t="shared" si="805"/>
        <v>-10500</v>
      </c>
      <c r="H23840" s="1204" t="s">
        <v>16397</v>
      </c>
    </row>
    <row r="23841" spans="1:8" ht="15" x14ac:dyDescent="0.2">
      <c r="A23841" s="1081">
        <v>45770</v>
      </c>
      <c r="B23841" s="1082" t="s">
        <v>16110</v>
      </c>
      <c r="C23841" s="1082" t="s">
        <v>10972</v>
      </c>
      <c r="D23841" s="1123" t="s">
        <v>16482</v>
      </c>
      <c r="E23841" s="1083">
        <v>7850</v>
      </c>
      <c r="F23841" s="1083"/>
      <c r="G23841" s="125">
        <f t="shared" ref="G23841:G23849" si="807">F23841-E23841</f>
        <v>-7850</v>
      </c>
      <c r="H23841" s="1204" t="s">
        <v>16397</v>
      </c>
    </row>
    <row r="23842" spans="1:8" ht="15" x14ac:dyDescent="0.2">
      <c r="A23842" s="1081">
        <v>45770</v>
      </c>
      <c r="B23842" s="1082" t="s">
        <v>16110</v>
      </c>
      <c r="C23842" s="1082" t="s">
        <v>5740</v>
      </c>
      <c r="D23842" s="1123" t="s">
        <v>369</v>
      </c>
      <c r="E23842" s="1083">
        <v>1000</v>
      </c>
      <c r="F23842" s="1083"/>
      <c r="G23842" s="125">
        <f t="shared" si="807"/>
        <v>-1000</v>
      </c>
      <c r="H23842" s="1204" t="s">
        <v>16397</v>
      </c>
    </row>
    <row r="23843" spans="1:8" ht="15" x14ac:dyDescent="0.2">
      <c r="A23843" s="1081">
        <v>45770</v>
      </c>
      <c r="B23843" s="1082" t="s">
        <v>16309</v>
      </c>
      <c r="C23843" s="1082" t="s">
        <v>5740</v>
      </c>
      <c r="D23843" s="1123" t="s">
        <v>369</v>
      </c>
      <c r="E23843" s="1083">
        <v>800</v>
      </c>
      <c r="F23843" s="1083"/>
      <c r="G23843" s="125">
        <f t="shared" si="807"/>
        <v>-800</v>
      </c>
      <c r="H23843" s="1204" t="s">
        <v>16397</v>
      </c>
    </row>
    <row r="23844" spans="1:8" ht="15" x14ac:dyDescent="0.2">
      <c r="A23844" s="1081">
        <v>45770</v>
      </c>
      <c r="B23844" s="1082" t="s">
        <v>103</v>
      </c>
      <c r="C23844" s="1082" t="s">
        <v>391</v>
      </c>
      <c r="D23844" s="1123" t="s">
        <v>10199</v>
      </c>
      <c r="E23844" s="1083">
        <v>3000</v>
      </c>
      <c r="F23844" s="1083"/>
      <c r="G23844" s="125">
        <f t="shared" si="807"/>
        <v>-3000</v>
      </c>
      <c r="H23844" s="1204" t="s">
        <v>16397</v>
      </c>
    </row>
    <row r="23845" spans="1:8" ht="15" x14ac:dyDescent="0.2">
      <c r="A23845" s="1081">
        <v>45770</v>
      </c>
      <c r="B23845" s="1082" t="s">
        <v>16110</v>
      </c>
      <c r="C23845" s="1082" t="s">
        <v>5740</v>
      </c>
      <c r="D23845" s="1123" t="s">
        <v>369</v>
      </c>
      <c r="E23845" s="1083">
        <v>2000</v>
      </c>
      <c r="F23845" s="1083"/>
      <c r="G23845" s="125">
        <f t="shared" si="807"/>
        <v>-2000</v>
      </c>
      <c r="H23845" s="1204" t="s">
        <v>16397</v>
      </c>
    </row>
    <row r="23846" spans="1:8" ht="15" x14ac:dyDescent="0.2">
      <c r="A23846" s="1081">
        <v>45770</v>
      </c>
      <c r="B23846" s="1082" t="s">
        <v>15261</v>
      </c>
      <c r="C23846" s="1082" t="s">
        <v>5740</v>
      </c>
      <c r="D23846" s="1123" t="s">
        <v>369</v>
      </c>
      <c r="E23846" s="1083">
        <v>2000</v>
      </c>
      <c r="F23846" s="1083"/>
      <c r="G23846" s="125">
        <f t="shared" si="807"/>
        <v>-2000</v>
      </c>
      <c r="H23846" s="1204" t="s">
        <v>16397</v>
      </c>
    </row>
    <row r="23847" spans="1:8" ht="15" x14ac:dyDescent="0.2">
      <c r="A23847" s="1081">
        <v>45770</v>
      </c>
      <c r="B23847" s="1082" t="s">
        <v>16123</v>
      </c>
      <c r="C23847" s="1082" t="s">
        <v>5386</v>
      </c>
      <c r="D23847" s="1123" t="s">
        <v>16483</v>
      </c>
      <c r="E23847" s="1083">
        <v>6860</v>
      </c>
      <c r="F23847" s="1083"/>
      <c r="G23847" s="125">
        <f t="shared" si="807"/>
        <v>-6860</v>
      </c>
      <c r="H23847" s="1204" t="s">
        <v>16397</v>
      </c>
    </row>
    <row r="23848" spans="1:8" ht="15" x14ac:dyDescent="0.2">
      <c r="A23848" s="1081">
        <v>45770</v>
      </c>
      <c r="B23848" s="1082" t="s">
        <v>103</v>
      </c>
      <c r="C23848" s="1082" t="s">
        <v>5340</v>
      </c>
      <c r="D23848" s="1123" t="s">
        <v>16484</v>
      </c>
      <c r="E23848" s="1083">
        <v>50000</v>
      </c>
      <c r="F23848" s="1083"/>
      <c r="G23848" s="125">
        <f t="shared" si="807"/>
        <v>-50000</v>
      </c>
      <c r="H23848" s="1204" t="s">
        <v>16397</v>
      </c>
    </row>
    <row r="23849" spans="1:8" ht="15" x14ac:dyDescent="0.2">
      <c r="A23849" s="1081">
        <v>45770</v>
      </c>
      <c r="B23849" s="1082" t="s">
        <v>13240</v>
      </c>
      <c r="C23849" s="1082" t="s">
        <v>5740</v>
      </c>
      <c r="D23849" s="1123" t="s">
        <v>14700</v>
      </c>
      <c r="E23849" s="1083">
        <v>1200</v>
      </c>
      <c r="F23849" s="1083"/>
      <c r="G23849" s="125">
        <f t="shared" si="807"/>
        <v>-1200</v>
      </c>
      <c r="H23849" s="1204" t="s">
        <v>16397</v>
      </c>
    </row>
    <row r="23850" spans="1:8" ht="15" x14ac:dyDescent="0.2">
      <c r="A23850" s="1081">
        <v>45770</v>
      </c>
      <c r="B23850" s="1082" t="s">
        <v>14232</v>
      </c>
      <c r="C23850" s="1082" t="s">
        <v>16105</v>
      </c>
      <c r="D23850" s="1123" t="s">
        <v>16485</v>
      </c>
      <c r="E23850" s="1083">
        <v>30000</v>
      </c>
      <c r="F23850" s="1083"/>
      <c r="G23850" s="125">
        <f t="shared" ref="G23850" si="808">F23850-E23850</f>
        <v>-30000</v>
      </c>
      <c r="H23850" s="1204" t="s">
        <v>16397</v>
      </c>
    </row>
    <row r="23851" spans="1:8" ht="15" x14ac:dyDescent="0.2">
      <c r="A23851" s="1081">
        <v>45771</v>
      </c>
      <c r="B23851" s="1082" t="s">
        <v>103</v>
      </c>
      <c r="C23851" s="1082" t="s">
        <v>5340</v>
      </c>
      <c r="D23851" s="1123" t="s">
        <v>16487</v>
      </c>
      <c r="E23851" s="1083">
        <v>40000</v>
      </c>
      <c r="F23851" s="1083"/>
      <c r="G23851" s="125">
        <f t="shared" ref="G23851:G23852" si="809">F23851-E23851</f>
        <v>-40000</v>
      </c>
      <c r="H23851" s="1204" t="s">
        <v>16397</v>
      </c>
    </row>
    <row r="23852" spans="1:8" ht="15" x14ac:dyDescent="0.2">
      <c r="A23852" s="1081">
        <v>45771</v>
      </c>
      <c r="B23852" s="1082" t="s">
        <v>12594</v>
      </c>
      <c r="C23852" s="1082" t="s">
        <v>285</v>
      </c>
      <c r="D23852" s="1123" t="s">
        <v>16458</v>
      </c>
      <c r="E23852" s="1083">
        <v>2000</v>
      </c>
      <c r="F23852" s="1083"/>
      <c r="G23852" s="125">
        <f t="shared" si="809"/>
        <v>-2000</v>
      </c>
      <c r="H23852" s="1204" t="s">
        <v>16397</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16397</v>
      </c>
    </row>
    <row r="23854" spans="1:8" ht="15" x14ac:dyDescent="0.2">
      <c r="A23854" s="1081">
        <v>45771</v>
      </c>
      <c r="B23854" s="1082" t="s">
        <v>16462</v>
      </c>
      <c r="C23854" s="1082" t="s">
        <v>10972</v>
      </c>
      <c r="D23854" s="1123" t="s">
        <v>16506</v>
      </c>
      <c r="E23854" s="1083">
        <v>6400</v>
      </c>
      <c r="F23854" s="1083"/>
      <c r="G23854" s="125">
        <f t="shared" ref="G23854:G23857" si="811">F23854-E23854</f>
        <v>-6400</v>
      </c>
      <c r="H23854" s="1204" t="s">
        <v>16397</v>
      </c>
    </row>
    <row r="23855" spans="1:8" ht="15" x14ac:dyDescent="0.2">
      <c r="A23855" s="1081">
        <v>45771</v>
      </c>
      <c r="B23855" s="1082" t="s">
        <v>16110</v>
      </c>
      <c r="C23855" s="1082" t="s">
        <v>10972</v>
      </c>
      <c r="D23855" s="1123" t="s">
        <v>16507</v>
      </c>
      <c r="E23855" s="1083">
        <v>15650</v>
      </c>
      <c r="F23855" s="1083"/>
      <c r="G23855" s="125">
        <f t="shared" si="811"/>
        <v>-15650</v>
      </c>
      <c r="H23855" s="1204" t="s">
        <v>16397</v>
      </c>
    </row>
    <row r="23856" spans="1:8" ht="24" x14ac:dyDescent="0.2">
      <c r="A23856" s="1081">
        <v>45771</v>
      </c>
      <c r="B23856" s="1082" t="s">
        <v>13213</v>
      </c>
      <c r="C23856" s="1082" t="s">
        <v>391</v>
      </c>
      <c r="D23856" s="1123" t="s">
        <v>16508</v>
      </c>
      <c r="E23856" s="1083">
        <v>4000</v>
      </c>
      <c r="F23856" s="1083"/>
      <c r="G23856" s="125">
        <f t="shared" si="811"/>
        <v>-4000</v>
      </c>
      <c r="H23856" s="1204" t="s">
        <v>16397</v>
      </c>
    </row>
    <row r="23857" spans="1:8" ht="15" x14ac:dyDescent="0.2">
      <c r="A23857" s="1081">
        <v>45771</v>
      </c>
      <c r="B23857" s="1082" t="s">
        <v>16509</v>
      </c>
      <c r="C23857" s="1082" t="s">
        <v>391</v>
      </c>
      <c r="D23857" s="1123" t="s">
        <v>16510</v>
      </c>
      <c r="E23857" s="1083">
        <v>1500</v>
      </c>
      <c r="F23857" s="1083"/>
      <c r="G23857" s="125">
        <f t="shared" si="811"/>
        <v>-1500</v>
      </c>
      <c r="H23857" s="1204" t="s">
        <v>16397</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16397</v>
      </c>
    </row>
    <row r="23859" spans="1:8" ht="15" x14ac:dyDescent="0.2">
      <c r="A23859" s="1081">
        <v>45772</v>
      </c>
      <c r="B23859" s="1082" t="s">
        <v>16264</v>
      </c>
      <c r="C23859" s="1082" t="s">
        <v>285</v>
      </c>
      <c r="D23859" s="1123" t="s">
        <v>16511</v>
      </c>
      <c r="E23859" s="1083">
        <v>1800</v>
      </c>
      <c r="F23859" s="1083"/>
      <c r="G23859" s="125">
        <f t="shared" si="812"/>
        <v>-1800</v>
      </c>
      <c r="H23859" s="1204" t="s">
        <v>16397</v>
      </c>
    </row>
    <row r="23860" spans="1:8" ht="15" x14ac:dyDescent="0.2">
      <c r="A23860" s="1081">
        <v>45772</v>
      </c>
      <c r="B23860" s="1082" t="s">
        <v>25</v>
      </c>
      <c r="C23860" s="1082" t="s">
        <v>8141</v>
      </c>
      <c r="D23860" s="1123" t="s">
        <v>16086</v>
      </c>
      <c r="E23860" s="1083">
        <v>57369</v>
      </c>
      <c r="F23860" s="1083"/>
      <c r="G23860" s="125">
        <f t="shared" si="812"/>
        <v>-57369</v>
      </c>
      <c r="H23860" s="1204" t="s">
        <v>16397</v>
      </c>
    </row>
    <row r="23861" spans="1:8" ht="15" x14ac:dyDescent="0.2">
      <c r="A23861" s="1081">
        <v>45772</v>
      </c>
      <c r="B23861" s="1082" t="s">
        <v>103</v>
      </c>
      <c r="C23861" s="1082" t="s">
        <v>8141</v>
      </c>
      <c r="D23861" s="1123" t="s">
        <v>16086</v>
      </c>
      <c r="E23861" s="1083">
        <v>32607</v>
      </c>
      <c r="F23861" s="1083"/>
      <c r="G23861" s="125">
        <f t="shared" si="812"/>
        <v>-32607</v>
      </c>
      <c r="H23861" s="1204" t="s">
        <v>16397</v>
      </c>
    </row>
    <row r="23862" spans="1:8" ht="15" x14ac:dyDescent="0.2">
      <c r="A23862" s="1081">
        <v>45772</v>
      </c>
      <c r="B23862" s="1082" t="s">
        <v>15261</v>
      </c>
      <c r="C23862" s="1082" t="s">
        <v>10972</v>
      </c>
      <c r="D23862" s="1123" t="s">
        <v>16512</v>
      </c>
      <c r="E23862" s="1083">
        <v>900</v>
      </c>
      <c r="F23862" s="1083"/>
      <c r="G23862" s="125">
        <f t="shared" si="812"/>
        <v>-900</v>
      </c>
      <c r="H23862" s="1204" t="s">
        <v>16397</v>
      </c>
    </row>
    <row r="23863" spans="1:8" ht="15" x14ac:dyDescent="0.2">
      <c r="A23863" s="1081">
        <v>45772</v>
      </c>
      <c r="B23863" s="1082" t="s">
        <v>13240</v>
      </c>
      <c r="C23863" s="1082" t="s">
        <v>9208</v>
      </c>
      <c r="D23863" s="1123" t="s">
        <v>16513</v>
      </c>
      <c r="E23863" s="1083">
        <v>180000</v>
      </c>
      <c r="F23863" s="1083"/>
      <c r="G23863" s="125">
        <f t="shared" si="812"/>
        <v>-180000</v>
      </c>
      <c r="H23863" s="1204" t="s">
        <v>16397</v>
      </c>
    </row>
    <row r="23864" spans="1:8" ht="15" x14ac:dyDescent="0.2">
      <c r="A23864" s="1081">
        <v>45772</v>
      </c>
      <c r="B23864" s="1082" t="s">
        <v>14351</v>
      </c>
      <c r="C23864" s="1082" t="s">
        <v>391</v>
      </c>
      <c r="D23864" s="1123" t="s">
        <v>16514</v>
      </c>
      <c r="E23864" s="1083">
        <v>5000</v>
      </c>
      <c r="F23864" s="1083"/>
      <c r="G23864" s="125">
        <f t="shared" si="812"/>
        <v>-5000</v>
      </c>
      <c r="H23864" s="1204" t="s">
        <v>16397</v>
      </c>
    </row>
    <row r="23865" spans="1:8" ht="15" x14ac:dyDescent="0.2">
      <c r="A23865" s="1081">
        <v>45772</v>
      </c>
      <c r="B23865" s="1082" t="s">
        <v>14351</v>
      </c>
      <c r="C23865" s="1082" t="s">
        <v>793</v>
      </c>
      <c r="D23865" s="1123" t="s">
        <v>16515</v>
      </c>
      <c r="E23865" s="1083">
        <v>85800</v>
      </c>
      <c r="F23865" s="1083"/>
      <c r="G23865" s="125">
        <f t="shared" si="812"/>
        <v>-85800</v>
      </c>
      <c r="H23865" s="1204" t="s">
        <v>16397</v>
      </c>
    </row>
    <row r="23866" spans="1:8" ht="15" x14ac:dyDescent="0.2">
      <c r="A23866" s="1081">
        <v>45772</v>
      </c>
      <c r="B23866" s="1082" t="s">
        <v>10351</v>
      </c>
      <c r="C23866" s="1082" t="s">
        <v>285</v>
      </c>
      <c r="D23866" s="1123" t="s">
        <v>16516</v>
      </c>
      <c r="E23866" s="1083">
        <v>5000</v>
      </c>
      <c r="F23866" s="1083"/>
      <c r="G23866" s="125">
        <f t="shared" si="812"/>
        <v>-5000</v>
      </c>
      <c r="H23866" s="1204" t="s">
        <v>16397</v>
      </c>
    </row>
    <row r="23867" spans="1:8" ht="15" x14ac:dyDescent="0.2">
      <c r="A23867" s="1081">
        <v>45772</v>
      </c>
      <c r="B23867" s="1082" t="s">
        <v>16517</v>
      </c>
      <c r="C23867" s="1082" t="s">
        <v>5386</v>
      </c>
      <c r="D23867" s="1123" t="s">
        <v>16518</v>
      </c>
      <c r="E23867" s="1083">
        <v>10000</v>
      </c>
      <c r="F23867" s="1083"/>
      <c r="G23867" s="125">
        <f t="shared" si="812"/>
        <v>-10000</v>
      </c>
      <c r="H23867" s="1204" t="s">
        <v>16397</v>
      </c>
    </row>
    <row r="23868" spans="1:8" ht="15" x14ac:dyDescent="0.2">
      <c r="A23868" s="1081">
        <v>45772</v>
      </c>
      <c r="B23868" s="1082" t="s">
        <v>103</v>
      </c>
      <c r="C23868" s="1082" t="s">
        <v>391</v>
      </c>
      <c r="D23868" s="1123" t="s">
        <v>10199</v>
      </c>
      <c r="E23868" s="1083">
        <v>3000</v>
      </c>
      <c r="F23868" s="1083"/>
      <c r="G23868" s="125">
        <f t="shared" si="812"/>
        <v>-3000</v>
      </c>
      <c r="H23868" s="1204" t="s">
        <v>16397</v>
      </c>
    </row>
    <row r="23869" spans="1:8" ht="15" x14ac:dyDescent="0.2">
      <c r="A23869" s="1081">
        <v>45772</v>
      </c>
      <c r="B23869" s="1082" t="s">
        <v>16398</v>
      </c>
      <c r="C23869" s="1082" t="s">
        <v>5740</v>
      </c>
      <c r="D23869" s="1123" t="s">
        <v>369</v>
      </c>
      <c r="E23869" s="1083">
        <v>700</v>
      </c>
      <c r="F23869" s="1083"/>
      <c r="G23869" s="125">
        <f t="shared" si="812"/>
        <v>-700</v>
      </c>
      <c r="H23869" s="1204" t="s">
        <v>16397</v>
      </c>
    </row>
    <row r="23870" spans="1:8" ht="15" x14ac:dyDescent="0.2">
      <c r="A23870" s="1081">
        <v>45772</v>
      </c>
      <c r="B23870" s="1082" t="s">
        <v>14334</v>
      </c>
      <c r="C23870" s="1082" t="s">
        <v>11089</v>
      </c>
      <c r="D23870" s="1123" t="s">
        <v>16560</v>
      </c>
      <c r="E23870" s="1083">
        <v>330000</v>
      </c>
      <c r="F23870" s="1083"/>
      <c r="G23870" s="125">
        <f t="shared" si="812"/>
        <v>-330000</v>
      </c>
      <c r="H23870" s="1204" t="s">
        <v>16397</v>
      </c>
    </row>
    <row r="23871" spans="1:8" ht="24" x14ac:dyDescent="0.2">
      <c r="A23871" s="1081">
        <v>45772</v>
      </c>
      <c r="B23871" s="1082" t="s">
        <v>15380</v>
      </c>
      <c r="C23871" s="1082" t="s">
        <v>16519</v>
      </c>
      <c r="D23871" s="1123" t="s">
        <v>16520</v>
      </c>
      <c r="E23871" s="1083">
        <v>379950</v>
      </c>
      <c r="F23871" s="1083"/>
      <c r="G23871" s="125">
        <f t="shared" ref="G23871:G23872" si="813">F23871-E23871</f>
        <v>-379950</v>
      </c>
      <c r="H23871" s="1204" t="s">
        <v>16397</v>
      </c>
    </row>
    <row r="23872" spans="1:8" ht="15" x14ac:dyDescent="0.2">
      <c r="A23872" s="1081">
        <v>45772</v>
      </c>
      <c r="B23872" s="1082" t="s">
        <v>14334</v>
      </c>
      <c r="C23872" s="1082" t="s">
        <v>11089</v>
      </c>
      <c r="D23872" s="1123" t="s">
        <v>16560</v>
      </c>
      <c r="E23872" s="1083">
        <v>400000</v>
      </c>
      <c r="F23872" s="1083"/>
      <c r="G23872" s="125">
        <f t="shared" si="813"/>
        <v>-400000</v>
      </c>
      <c r="H23872" s="1204" t="s">
        <v>16397</v>
      </c>
    </row>
    <row r="23873" spans="1:8" ht="15" x14ac:dyDescent="0.2">
      <c r="A23873" s="1081">
        <v>45773</v>
      </c>
      <c r="B23873" s="1082" t="s">
        <v>16462</v>
      </c>
      <c r="C23873" s="1082" t="s">
        <v>5386</v>
      </c>
      <c r="D23873" s="1123" t="s">
        <v>16521</v>
      </c>
      <c r="E23873" s="1083">
        <v>30150</v>
      </c>
      <c r="F23873" s="1083"/>
      <c r="G23873" s="125">
        <f t="shared" ref="G23873:G23878" si="814">F23873-E23873</f>
        <v>-30150</v>
      </c>
      <c r="H23873" s="1204" t="s">
        <v>16397</v>
      </c>
    </row>
    <row r="23874" spans="1:8" ht="15" x14ac:dyDescent="0.2">
      <c r="A23874" s="1081">
        <v>45773</v>
      </c>
      <c r="B23874" s="1082" t="s">
        <v>15261</v>
      </c>
      <c r="C23874" s="1082" t="s">
        <v>10972</v>
      </c>
      <c r="D23874" s="1123" t="s">
        <v>16522</v>
      </c>
      <c r="E23874" s="1083">
        <v>480</v>
      </c>
      <c r="F23874" s="1083"/>
      <c r="G23874" s="125">
        <f t="shared" si="814"/>
        <v>-480</v>
      </c>
      <c r="H23874" s="1204" t="s">
        <v>16397</v>
      </c>
    </row>
    <row r="23875" spans="1:8" ht="15" x14ac:dyDescent="0.2">
      <c r="A23875" s="1081">
        <v>45773</v>
      </c>
      <c r="B23875" s="1082" t="s">
        <v>103</v>
      </c>
      <c r="C23875" s="1082" t="s">
        <v>756</v>
      </c>
      <c r="D23875" s="1123" t="s">
        <v>16523</v>
      </c>
      <c r="E23875" s="1083">
        <v>1000</v>
      </c>
      <c r="F23875" s="1083"/>
      <c r="G23875" s="125">
        <f t="shared" si="814"/>
        <v>-1000</v>
      </c>
      <c r="H23875" s="1204" t="s">
        <v>16397</v>
      </c>
    </row>
    <row r="23876" spans="1:8" ht="15" x14ac:dyDescent="0.2">
      <c r="A23876" s="1081">
        <v>45773</v>
      </c>
      <c r="B23876" s="1082" t="s">
        <v>13213</v>
      </c>
      <c r="C23876" s="1082" t="s">
        <v>391</v>
      </c>
      <c r="D23876" s="1123" t="s">
        <v>16524</v>
      </c>
      <c r="E23876" s="1083">
        <v>880</v>
      </c>
      <c r="F23876" s="1083"/>
      <c r="G23876" s="125">
        <f t="shared" si="814"/>
        <v>-880</v>
      </c>
      <c r="H23876" s="1204" t="s">
        <v>16397</v>
      </c>
    </row>
    <row r="23877" spans="1:8" ht="15" x14ac:dyDescent="0.2">
      <c r="A23877" s="1081">
        <v>45773</v>
      </c>
      <c r="B23877" s="1082" t="s">
        <v>103</v>
      </c>
      <c r="C23877" s="1082" t="s">
        <v>391</v>
      </c>
      <c r="D23877" s="1123" t="s">
        <v>10199</v>
      </c>
      <c r="E23877" s="1083">
        <v>3000</v>
      </c>
      <c r="F23877" s="1083"/>
      <c r="G23877" s="125">
        <f t="shared" si="814"/>
        <v>-3000</v>
      </c>
      <c r="H23877" s="1204" t="s">
        <v>16397</v>
      </c>
    </row>
    <row r="23878" spans="1:8" ht="15" x14ac:dyDescent="0.2">
      <c r="A23878" s="1081">
        <v>45773</v>
      </c>
      <c r="B23878" s="1082" t="s">
        <v>16309</v>
      </c>
      <c r="C23878" s="1082" t="s">
        <v>391</v>
      </c>
      <c r="D23878" s="1123" t="s">
        <v>16525</v>
      </c>
      <c r="E23878" s="1083">
        <v>2000</v>
      </c>
      <c r="F23878" s="1083"/>
      <c r="G23878" s="125">
        <f t="shared" si="814"/>
        <v>-2000</v>
      </c>
      <c r="H23878" s="1204" t="s">
        <v>16397</v>
      </c>
    </row>
    <row r="23879" spans="1:8" ht="15" x14ac:dyDescent="0.2">
      <c r="A23879" s="1081">
        <v>45773</v>
      </c>
      <c r="B23879" s="1082" t="s">
        <v>15261</v>
      </c>
      <c r="C23879" s="1082" t="s">
        <v>10972</v>
      </c>
      <c r="D23879" s="1123" t="s">
        <v>16543</v>
      </c>
      <c r="E23879" s="1083">
        <v>5760</v>
      </c>
      <c r="F23879" s="1083"/>
      <c r="G23879" s="125">
        <f t="shared" ref="G23879:G23882" si="815">F23879-E23879</f>
        <v>-5760</v>
      </c>
      <c r="H23879" s="1204" t="s">
        <v>16397</v>
      </c>
    </row>
    <row r="23880" spans="1:8" ht="15" x14ac:dyDescent="0.2">
      <c r="A23880" s="1081">
        <v>45773</v>
      </c>
      <c r="B23880" s="1082" t="s">
        <v>16110</v>
      </c>
      <c r="C23880" s="1082" t="s">
        <v>5740</v>
      </c>
      <c r="D23880" s="1123" t="s">
        <v>369</v>
      </c>
      <c r="E23880" s="1083">
        <v>2800</v>
      </c>
      <c r="F23880" s="1083"/>
      <c r="G23880" s="125">
        <f t="shared" si="815"/>
        <v>-2800</v>
      </c>
      <c r="H23880" s="1204" t="s">
        <v>16397</v>
      </c>
    </row>
    <row r="23881" spans="1:8" ht="15" x14ac:dyDescent="0.2">
      <c r="A23881" s="1081">
        <v>45773</v>
      </c>
      <c r="B23881" s="1082" t="s">
        <v>16517</v>
      </c>
      <c r="C23881" s="1082" t="s">
        <v>5740</v>
      </c>
      <c r="D23881" s="1123" t="s">
        <v>369</v>
      </c>
      <c r="E23881" s="1083">
        <v>400</v>
      </c>
      <c r="F23881" s="1083"/>
      <c r="G23881" s="125">
        <f t="shared" si="815"/>
        <v>-400</v>
      </c>
      <c r="H23881" s="1204" t="s">
        <v>16397</v>
      </c>
    </row>
    <row r="23882" spans="1:8" ht="15" x14ac:dyDescent="0.2">
      <c r="A23882" s="1081">
        <v>45773</v>
      </c>
      <c r="B23882" s="1082" t="s">
        <v>16398</v>
      </c>
      <c r="C23882" s="1082" t="s">
        <v>285</v>
      </c>
      <c r="D23882" s="1123" t="s">
        <v>16526</v>
      </c>
      <c r="E23882" s="1083">
        <v>5000</v>
      </c>
      <c r="F23882" s="1083"/>
      <c r="G23882" s="125">
        <f t="shared" si="815"/>
        <v>-5000</v>
      </c>
      <c r="H23882" s="1204" t="s">
        <v>16397</v>
      </c>
    </row>
    <row r="23883" spans="1:8" ht="24" x14ac:dyDescent="0.2">
      <c r="A23883" s="1081">
        <v>45773</v>
      </c>
      <c r="B23883" s="1082" t="s">
        <v>14351</v>
      </c>
      <c r="C23883" s="550" t="s">
        <v>10972</v>
      </c>
      <c r="D23883" s="739" t="s">
        <v>16527</v>
      </c>
      <c r="E23883" s="551">
        <v>53010</v>
      </c>
      <c r="F23883" s="1083"/>
      <c r="G23883" s="125">
        <f t="shared" ref="G23883:G23885" si="816">F23883-E23883</f>
        <v>-53010</v>
      </c>
      <c r="H23883" s="1204" t="s">
        <v>16397</v>
      </c>
    </row>
    <row r="23884" spans="1:8" ht="24" x14ac:dyDescent="0.2">
      <c r="A23884" s="1081">
        <v>45773</v>
      </c>
      <c r="B23884" s="1082" t="s">
        <v>15261</v>
      </c>
      <c r="C23884" s="550" t="s">
        <v>10972</v>
      </c>
      <c r="D23884" s="739" t="s">
        <v>16528</v>
      </c>
      <c r="E23884" s="551">
        <v>40210</v>
      </c>
      <c r="F23884" s="1083"/>
      <c r="G23884" s="125">
        <f t="shared" si="816"/>
        <v>-40210</v>
      </c>
      <c r="H23884" s="1204" t="s">
        <v>16397</v>
      </c>
    </row>
    <row r="23885" spans="1:8" ht="24" x14ac:dyDescent="0.2">
      <c r="A23885" s="1081">
        <v>45773</v>
      </c>
      <c r="B23885" s="1082" t="s">
        <v>14596</v>
      </c>
      <c r="C23885" s="550" t="s">
        <v>10972</v>
      </c>
      <c r="D23885" s="739" t="s">
        <v>16529</v>
      </c>
      <c r="E23885" s="551">
        <v>6780</v>
      </c>
      <c r="F23885" s="1083"/>
      <c r="G23885" s="125">
        <f t="shared" si="816"/>
        <v>-6780</v>
      </c>
      <c r="H23885" s="1204" t="s">
        <v>16397</v>
      </c>
    </row>
    <row r="23886" spans="1:8" ht="15" x14ac:dyDescent="0.2">
      <c r="A23886" s="1081">
        <v>45773</v>
      </c>
      <c r="B23886" s="1082" t="s">
        <v>16309</v>
      </c>
      <c r="C23886" s="1082" t="s">
        <v>16532</v>
      </c>
      <c r="D23886" s="1123" t="s">
        <v>16530</v>
      </c>
      <c r="E23886" s="1083">
        <v>70000</v>
      </c>
      <c r="F23886" s="1083"/>
      <c r="G23886" s="125">
        <f t="shared" ref="G23886:G23887" si="817">F23886-E23886</f>
        <v>-70000</v>
      </c>
      <c r="H23886" s="1204" t="s">
        <v>16397</v>
      </c>
    </row>
    <row r="23887" spans="1:8" ht="15" x14ac:dyDescent="0.2">
      <c r="A23887" s="1081">
        <v>45773</v>
      </c>
      <c r="B23887" s="1082" t="s">
        <v>14539</v>
      </c>
      <c r="C23887" s="1082" t="s">
        <v>3883</v>
      </c>
      <c r="D23887" s="1123" t="s">
        <v>16531</v>
      </c>
      <c r="E23887" s="1083">
        <v>50000</v>
      </c>
      <c r="F23887" s="1083"/>
      <c r="G23887" s="125">
        <f t="shared" si="817"/>
        <v>-50000</v>
      </c>
      <c r="H23887" s="1204" t="s">
        <v>16397</v>
      </c>
    </row>
    <row r="23888" spans="1:8" ht="15" x14ac:dyDescent="0.2">
      <c r="A23888" s="1081">
        <v>45773</v>
      </c>
      <c r="B23888" s="1082" t="s">
        <v>16462</v>
      </c>
      <c r="C23888" s="1082" t="s">
        <v>391</v>
      </c>
      <c r="D23888" s="1123" t="s">
        <v>16544</v>
      </c>
      <c r="E23888" s="1083">
        <v>40000</v>
      </c>
      <c r="F23888" s="1083"/>
      <c r="G23888" s="125">
        <f t="shared" ref="G23888" si="818">F23888-E23888</f>
        <v>-40000</v>
      </c>
      <c r="H23888" s="1204" t="s">
        <v>16397</v>
      </c>
    </row>
    <row r="23889" spans="1:8" ht="15" x14ac:dyDescent="0.2">
      <c r="A23889" s="1081">
        <v>45775</v>
      </c>
      <c r="B23889" s="1082" t="s">
        <v>16462</v>
      </c>
      <c r="C23889" s="1082" t="s">
        <v>14237</v>
      </c>
      <c r="D23889" s="1123" t="s">
        <v>16557</v>
      </c>
      <c r="E23889" s="1083">
        <v>200000</v>
      </c>
      <c r="F23889" s="1083"/>
      <c r="G23889" s="125">
        <f t="shared" ref="G23889" si="819">F23889-E23889</f>
        <v>-200000</v>
      </c>
      <c r="H23889" s="1204" t="s">
        <v>16397</v>
      </c>
    </row>
    <row r="23890" spans="1:8" ht="15" x14ac:dyDescent="0.2">
      <c r="A23890" s="1081">
        <v>45775</v>
      </c>
      <c r="B23890" s="1082" t="s">
        <v>16462</v>
      </c>
      <c r="C23890" s="1082" t="s">
        <v>10972</v>
      </c>
      <c r="D23890" s="1123" t="s">
        <v>16545</v>
      </c>
      <c r="E23890" s="1083">
        <v>2500</v>
      </c>
      <c r="F23890" s="1083"/>
      <c r="G23890" s="125">
        <f t="shared" ref="G23890:G23892" si="820">F23890-E23890</f>
        <v>-2500</v>
      </c>
      <c r="H23890" s="1204" t="s">
        <v>16397</v>
      </c>
    </row>
    <row r="23891" spans="1:8" ht="15" x14ac:dyDescent="0.2">
      <c r="A23891" s="1081">
        <v>45775</v>
      </c>
      <c r="B23891" s="1082" t="s">
        <v>13240</v>
      </c>
      <c r="C23891" s="1082" t="s">
        <v>3103</v>
      </c>
      <c r="D23891" s="1123" t="s">
        <v>1156</v>
      </c>
      <c r="E23891" s="1083">
        <v>5000</v>
      </c>
      <c r="F23891" s="1083"/>
      <c r="G23891" s="125">
        <f t="shared" si="820"/>
        <v>-5000</v>
      </c>
      <c r="H23891" s="1204" t="s">
        <v>16397</v>
      </c>
    </row>
    <row r="23892" spans="1:8" ht="15" x14ac:dyDescent="0.2">
      <c r="A23892" s="1081">
        <v>45775</v>
      </c>
      <c r="B23892" s="1082" t="s">
        <v>103</v>
      </c>
      <c r="C23892" s="1082" t="s">
        <v>103</v>
      </c>
      <c r="D23892" s="1123" t="s">
        <v>16546</v>
      </c>
      <c r="E23892" s="1083">
        <v>5000</v>
      </c>
      <c r="F23892" s="1083"/>
      <c r="G23892" s="125">
        <f t="shared" si="820"/>
        <v>-5000</v>
      </c>
      <c r="H23892" s="1204" t="s">
        <v>16397</v>
      </c>
    </row>
    <row r="23893" spans="1:8" ht="15" x14ac:dyDescent="0.2">
      <c r="A23893" s="1081">
        <v>45775</v>
      </c>
      <c r="B23893" s="1082" t="s">
        <v>16264</v>
      </c>
      <c r="C23893" s="550" t="s">
        <v>10972</v>
      </c>
      <c r="D23893" s="739" t="s">
        <v>16548</v>
      </c>
      <c r="E23893" s="551">
        <v>5300</v>
      </c>
      <c r="F23893" s="1083"/>
      <c r="G23893" s="125">
        <f t="shared" ref="G23893:G23900" si="821">F23893-E23893</f>
        <v>-5300</v>
      </c>
      <c r="H23893" s="1204" t="s">
        <v>16397</v>
      </c>
    </row>
    <row r="23894" spans="1:8" ht="15" x14ac:dyDescent="0.2">
      <c r="A23894" s="1081">
        <v>45775</v>
      </c>
      <c r="B23894" s="1082" t="s">
        <v>15338</v>
      </c>
      <c r="C23894" s="550" t="s">
        <v>10972</v>
      </c>
      <c r="D23894" s="739" t="s">
        <v>16548</v>
      </c>
      <c r="E23894" s="551">
        <v>5450</v>
      </c>
      <c r="F23894" s="1083"/>
      <c r="G23894" s="125">
        <f t="shared" si="821"/>
        <v>-5450</v>
      </c>
      <c r="H23894" s="1204" t="s">
        <v>16397</v>
      </c>
    </row>
    <row r="23895" spans="1:8" ht="15" x14ac:dyDescent="0.2">
      <c r="A23895" s="1081">
        <v>45775</v>
      </c>
      <c r="B23895" s="1082" t="s">
        <v>13240</v>
      </c>
      <c r="C23895" s="550" t="s">
        <v>10972</v>
      </c>
      <c r="D23895" s="739" t="s">
        <v>16548</v>
      </c>
      <c r="E23895" s="551">
        <v>5500</v>
      </c>
      <c r="F23895" s="1083"/>
      <c r="G23895" s="125">
        <f t="shared" si="821"/>
        <v>-5500</v>
      </c>
      <c r="H23895" s="1204" t="s">
        <v>16397</v>
      </c>
    </row>
    <row r="23896" spans="1:8" ht="15" x14ac:dyDescent="0.2">
      <c r="A23896" s="1081">
        <v>45775</v>
      </c>
      <c r="B23896" s="1082" t="s">
        <v>16264</v>
      </c>
      <c r="C23896" s="1082" t="s">
        <v>10972</v>
      </c>
      <c r="D23896" s="1123" t="s">
        <v>16547</v>
      </c>
      <c r="E23896" s="1083">
        <v>8500</v>
      </c>
      <c r="F23896" s="1083"/>
      <c r="G23896" s="125">
        <f t="shared" si="821"/>
        <v>-8500</v>
      </c>
      <c r="H23896" s="1204" t="s">
        <v>16397</v>
      </c>
    </row>
    <row r="23897" spans="1:8" ht="15" x14ac:dyDescent="0.2">
      <c r="A23897" s="1081">
        <v>45775</v>
      </c>
      <c r="B23897" s="1082" t="s">
        <v>16264</v>
      </c>
      <c r="C23897" s="1082" t="s">
        <v>5740</v>
      </c>
      <c r="D23897" s="1123" t="s">
        <v>369</v>
      </c>
      <c r="E23897" s="1083">
        <v>1000</v>
      </c>
      <c r="F23897" s="1083"/>
      <c r="G23897" s="125">
        <f t="shared" si="821"/>
        <v>-1000</v>
      </c>
      <c r="H23897" s="1204" t="s">
        <v>16397</v>
      </c>
    </row>
    <row r="23898" spans="1:8" ht="15" x14ac:dyDescent="0.2">
      <c r="A23898" s="1081">
        <v>45775</v>
      </c>
      <c r="B23898" s="1082" t="s">
        <v>103</v>
      </c>
      <c r="C23898" s="1082" t="s">
        <v>391</v>
      </c>
      <c r="D23898" s="1123" t="s">
        <v>10199</v>
      </c>
      <c r="E23898" s="1083">
        <v>3000</v>
      </c>
      <c r="F23898" s="1083"/>
      <c r="G23898" s="125">
        <f t="shared" si="821"/>
        <v>-3000</v>
      </c>
      <c r="H23898" s="1204" t="s">
        <v>16397</v>
      </c>
    </row>
    <row r="23899" spans="1:8" ht="15" x14ac:dyDescent="0.2">
      <c r="A23899" s="1081">
        <v>45775</v>
      </c>
      <c r="B23899" s="1082" t="s">
        <v>16462</v>
      </c>
      <c r="C23899" s="1082" t="s">
        <v>5740</v>
      </c>
      <c r="D23899" s="1123" t="s">
        <v>369</v>
      </c>
      <c r="E23899" s="1083">
        <v>1000</v>
      </c>
      <c r="F23899" s="1083"/>
      <c r="G23899" s="125">
        <f t="shared" si="821"/>
        <v>-1000</v>
      </c>
      <c r="H23899" s="1204" t="s">
        <v>16397</v>
      </c>
    </row>
    <row r="23900" spans="1:8" ht="24" x14ac:dyDescent="0.2">
      <c r="A23900" s="1081">
        <v>45775</v>
      </c>
      <c r="B23900" s="1082" t="s">
        <v>14718</v>
      </c>
      <c r="C23900" s="669" t="s">
        <v>16138</v>
      </c>
      <c r="D23900" s="905" t="s">
        <v>16552</v>
      </c>
      <c r="E23900" s="671">
        <v>285350</v>
      </c>
      <c r="F23900" s="1083"/>
      <c r="G23900" s="125">
        <f t="shared" si="821"/>
        <v>-285350</v>
      </c>
      <c r="H23900" s="1204" t="s">
        <v>16397</v>
      </c>
    </row>
    <row r="23901" spans="1:8" ht="24" x14ac:dyDescent="0.2">
      <c r="A23901" s="1081">
        <v>45775</v>
      </c>
      <c r="B23901" s="1082" t="s">
        <v>13213</v>
      </c>
      <c r="C23901" s="669" t="s">
        <v>16138</v>
      </c>
      <c r="D23901" s="905" t="s">
        <v>16552</v>
      </c>
      <c r="E23901" s="671">
        <v>17750</v>
      </c>
      <c r="F23901" s="1083"/>
      <c r="G23901" s="125">
        <f t="shared" ref="G23901:G23902" si="822">F23901-E23901</f>
        <v>-17750</v>
      </c>
      <c r="H23901" s="1204" t="s">
        <v>16397</v>
      </c>
    </row>
    <row r="23902" spans="1:8" ht="24" x14ac:dyDescent="0.2">
      <c r="A23902" s="1081">
        <v>45775</v>
      </c>
      <c r="B23902" s="1082" t="s">
        <v>14334</v>
      </c>
      <c r="C23902" s="669" t="s">
        <v>16138</v>
      </c>
      <c r="D23902" s="905" t="s">
        <v>16552</v>
      </c>
      <c r="E23902" s="671">
        <v>196900</v>
      </c>
      <c r="F23902" s="1083"/>
      <c r="G23902" s="125">
        <f t="shared" si="822"/>
        <v>-196900</v>
      </c>
      <c r="H23902" s="1204" t="s">
        <v>16397</v>
      </c>
    </row>
    <row r="23903" spans="1:8" ht="24" x14ac:dyDescent="0.2">
      <c r="A23903" s="1081">
        <v>45775</v>
      </c>
      <c r="B23903" s="1082" t="s">
        <v>14232</v>
      </c>
      <c r="C23903" s="1082" t="s">
        <v>15845</v>
      </c>
      <c r="D23903" s="1123" t="s">
        <v>16549</v>
      </c>
      <c r="E23903" s="1083">
        <v>500000</v>
      </c>
      <c r="F23903" s="1083"/>
      <c r="G23903" s="125">
        <f t="shared" ref="G23903" si="823">F23903-E23903</f>
        <v>-500000</v>
      </c>
      <c r="H23903" s="1204" t="s">
        <v>16397</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16397</v>
      </c>
    </row>
    <row r="23905" spans="1:8" ht="15" x14ac:dyDescent="0.2">
      <c r="A23905" s="1081">
        <v>45776</v>
      </c>
      <c r="B23905" s="1082" t="s">
        <v>16309</v>
      </c>
      <c r="C23905" s="1082" t="s">
        <v>391</v>
      </c>
      <c r="D23905" s="1123" t="s">
        <v>16553</v>
      </c>
      <c r="E23905" s="1083">
        <v>30000</v>
      </c>
      <c r="F23905" s="1083"/>
      <c r="G23905" s="125">
        <f t="shared" si="824"/>
        <v>-30000</v>
      </c>
      <c r="H23905" s="1204" t="s">
        <v>16397</v>
      </c>
    </row>
    <row r="23906" spans="1:8" ht="15" x14ac:dyDescent="0.2">
      <c r="A23906" s="1081">
        <v>45776</v>
      </c>
      <c r="B23906" s="1082" t="s">
        <v>15337</v>
      </c>
      <c r="C23906" s="1082" t="s">
        <v>10972</v>
      </c>
      <c r="D23906" s="1123" t="s">
        <v>16554</v>
      </c>
      <c r="E23906" s="1083">
        <v>570</v>
      </c>
      <c r="F23906" s="1083"/>
      <c r="G23906" s="125">
        <f t="shared" si="824"/>
        <v>-570</v>
      </c>
      <c r="H23906" s="1204" t="s">
        <v>16397</v>
      </c>
    </row>
    <row r="23907" spans="1:8" ht="15" x14ac:dyDescent="0.2">
      <c r="A23907" s="1081">
        <v>45776</v>
      </c>
      <c r="B23907" s="1082" t="s">
        <v>15261</v>
      </c>
      <c r="C23907" s="1082" t="s">
        <v>10972</v>
      </c>
      <c r="D23907" s="1123" t="s">
        <v>16555</v>
      </c>
      <c r="E23907" s="1083">
        <v>3900</v>
      </c>
      <c r="F23907" s="1083"/>
      <c r="G23907" s="125">
        <f t="shared" si="824"/>
        <v>-3900</v>
      </c>
      <c r="H23907" s="1204" t="s">
        <v>16397</v>
      </c>
    </row>
    <row r="23908" spans="1:8" ht="15" x14ac:dyDescent="0.2">
      <c r="A23908" s="1081">
        <v>45776</v>
      </c>
      <c r="B23908" s="1082" t="s">
        <v>15337</v>
      </c>
      <c r="C23908" s="1082" t="s">
        <v>10972</v>
      </c>
      <c r="D23908" s="1123" t="s">
        <v>16556</v>
      </c>
      <c r="E23908" s="1083">
        <v>870</v>
      </c>
      <c r="F23908" s="1083"/>
      <c r="G23908" s="125">
        <f t="shared" si="824"/>
        <v>-870</v>
      </c>
      <c r="H23908" s="1204" t="s">
        <v>16397</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16397</v>
      </c>
    </row>
    <row r="23910" spans="1:8" ht="15" x14ac:dyDescent="0.2">
      <c r="A23910" s="1081">
        <v>45776</v>
      </c>
      <c r="B23910" s="1082" t="s">
        <v>11068</v>
      </c>
      <c r="C23910" s="1082" t="s">
        <v>5740</v>
      </c>
      <c r="D23910" s="1123" t="s">
        <v>369</v>
      </c>
      <c r="E23910" s="1083">
        <v>2000</v>
      </c>
      <c r="F23910" s="1083"/>
      <c r="G23910" s="125">
        <f t="shared" si="825"/>
        <v>-2000</v>
      </c>
      <c r="H23910" s="1204" t="s">
        <v>16397</v>
      </c>
    </row>
    <row r="23911" spans="1:8" ht="15" x14ac:dyDescent="0.2">
      <c r="A23911" s="1081">
        <v>45776</v>
      </c>
      <c r="B23911" s="1082" t="s">
        <v>16264</v>
      </c>
      <c r="C23911" s="1082" t="s">
        <v>5740</v>
      </c>
      <c r="D23911" s="1123" t="s">
        <v>369</v>
      </c>
      <c r="E23911" s="1083">
        <v>1500</v>
      </c>
      <c r="F23911" s="1083"/>
      <c r="G23911" s="125">
        <f t="shared" si="825"/>
        <v>-1500</v>
      </c>
      <c r="H23911" s="1204" t="s">
        <v>16397</v>
      </c>
    </row>
    <row r="23912" spans="1:8" ht="15" x14ac:dyDescent="0.2">
      <c r="A23912" s="1081">
        <v>45776</v>
      </c>
      <c r="B23912" s="1082" t="s">
        <v>103</v>
      </c>
      <c r="C23912" s="1082" t="s">
        <v>391</v>
      </c>
      <c r="D23912" s="1123" t="s">
        <v>10199</v>
      </c>
      <c r="E23912" s="1083">
        <v>3000</v>
      </c>
      <c r="F23912" s="1083"/>
      <c r="G23912" s="125">
        <f t="shared" si="825"/>
        <v>-3000</v>
      </c>
      <c r="H23912" s="1204" t="s">
        <v>16397</v>
      </c>
    </row>
    <row r="23913" spans="1:8" ht="24" x14ac:dyDescent="0.2">
      <c r="A23913" s="1081">
        <v>45776</v>
      </c>
      <c r="B23913" s="1082" t="s">
        <v>16110</v>
      </c>
      <c r="C23913" s="1082" t="s">
        <v>15632</v>
      </c>
      <c r="D23913" s="1123" t="s">
        <v>16564</v>
      </c>
      <c r="E23913" s="1083">
        <v>1149000</v>
      </c>
      <c r="F23913" s="1083"/>
      <c r="G23913" s="125">
        <f t="shared" ref="G23913" si="826">F23913-E23913</f>
        <v>-1149000</v>
      </c>
      <c r="H23913" s="1204" t="s">
        <v>16397</v>
      </c>
    </row>
    <row r="23914" spans="1:8" ht="15" x14ac:dyDescent="0.2">
      <c r="A23914" s="1081">
        <v>45777</v>
      </c>
      <c r="B23914" s="1082" t="s">
        <v>16110</v>
      </c>
      <c r="C23914" s="1082" t="s">
        <v>285</v>
      </c>
      <c r="D23914" s="1123" t="s">
        <v>16561</v>
      </c>
      <c r="E23914" s="1083">
        <v>2650</v>
      </c>
      <c r="F23914" s="1083"/>
      <c r="G23914" s="125">
        <f t="shared" ref="G23914:G23920" si="827">F23914-E23914</f>
        <v>-2650</v>
      </c>
      <c r="H23914" s="1204" t="s">
        <v>16397</v>
      </c>
    </row>
    <row r="23915" spans="1:8" ht="15" x14ac:dyDescent="0.2">
      <c r="A23915" s="1081">
        <v>45777</v>
      </c>
      <c r="B23915" s="1082" t="s">
        <v>25</v>
      </c>
      <c r="C23915" s="1082" t="s">
        <v>8141</v>
      </c>
      <c r="D23915" s="1123" t="s">
        <v>8607</v>
      </c>
      <c r="E23915" s="1083">
        <v>770</v>
      </c>
      <c r="F23915" s="1083"/>
      <c r="G23915" s="125">
        <f t="shared" si="827"/>
        <v>-770</v>
      </c>
      <c r="H23915" s="1204" t="s">
        <v>16397</v>
      </c>
    </row>
    <row r="23916" spans="1:8" ht="15" x14ac:dyDescent="0.2">
      <c r="A23916" s="1081">
        <v>45777</v>
      </c>
      <c r="B23916" s="1082" t="s">
        <v>103</v>
      </c>
      <c r="C23916" s="1082" t="s">
        <v>8141</v>
      </c>
      <c r="D23916" s="1123" t="s">
        <v>8607</v>
      </c>
      <c r="E23916" s="1083">
        <v>810</v>
      </c>
      <c r="F23916" s="1083"/>
      <c r="G23916" s="125">
        <f t="shared" si="827"/>
        <v>-810</v>
      </c>
      <c r="H23916" s="1204" t="s">
        <v>16397</v>
      </c>
    </row>
    <row r="23917" spans="1:8" ht="15" x14ac:dyDescent="0.2">
      <c r="A23917" s="1081">
        <v>45777</v>
      </c>
      <c r="B23917" s="1082" t="s">
        <v>16110</v>
      </c>
      <c r="C23917" s="1082" t="s">
        <v>5740</v>
      </c>
      <c r="D23917" s="1123" t="s">
        <v>16562</v>
      </c>
      <c r="E23917" s="1083">
        <v>6000</v>
      </c>
      <c r="F23917" s="1083"/>
      <c r="G23917" s="125">
        <f t="shared" si="827"/>
        <v>-6000</v>
      </c>
      <c r="H23917" s="1204" t="s">
        <v>16397</v>
      </c>
    </row>
    <row r="23918" spans="1:8" ht="24" x14ac:dyDescent="0.2">
      <c r="A23918" s="1081">
        <v>45777</v>
      </c>
      <c r="B23918" s="1082" t="s">
        <v>16110</v>
      </c>
      <c r="C23918" s="1082" t="s">
        <v>16375</v>
      </c>
      <c r="D23918" s="1123" t="s">
        <v>16563</v>
      </c>
      <c r="E23918" s="1083">
        <v>21250</v>
      </c>
      <c r="F23918" s="1083"/>
      <c r="G23918" s="125">
        <f t="shared" si="827"/>
        <v>-21250</v>
      </c>
      <c r="H23918" s="1204" t="s">
        <v>16397</v>
      </c>
    </row>
    <row r="23919" spans="1:8" ht="24" x14ac:dyDescent="0.2">
      <c r="A23919" s="1081">
        <v>45777</v>
      </c>
      <c r="B23919" s="1082" t="s">
        <v>13240</v>
      </c>
      <c r="C23919" s="1082" t="s">
        <v>16375</v>
      </c>
      <c r="D23919" s="1123" t="s">
        <v>16563</v>
      </c>
      <c r="E23919" s="1083">
        <v>5300</v>
      </c>
      <c r="F23919" s="1083"/>
      <c r="G23919" s="125">
        <f t="shared" si="827"/>
        <v>-5300</v>
      </c>
      <c r="H23919" s="1204" t="s">
        <v>16397</v>
      </c>
    </row>
    <row r="23920" spans="1:8" ht="15" x14ac:dyDescent="0.2">
      <c r="A23920" s="1081">
        <v>45777</v>
      </c>
      <c r="B23920" s="1082" t="s">
        <v>14334</v>
      </c>
      <c r="C23920" s="1082" t="s">
        <v>11089</v>
      </c>
      <c r="D23920" s="1123" t="s">
        <v>16560</v>
      </c>
      <c r="E23920" s="1083">
        <v>270000</v>
      </c>
      <c r="F23920" s="1083"/>
      <c r="G23920" s="125">
        <f t="shared" si="827"/>
        <v>-270000</v>
      </c>
      <c r="H23920" s="1204" t="s">
        <v>16397</v>
      </c>
    </row>
    <row r="23921" spans="1:8" ht="15" x14ac:dyDescent="0.2">
      <c r="A23921" s="1081">
        <v>45777</v>
      </c>
      <c r="B23921" s="1082" t="s">
        <v>12594</v>
      </c>
      <c r="C23921" s="1082" t="s">
        <v>10972</v>
      </c>
      <c r="D23921" s="1123" t="s">
        <v>16567</v>
      </c>
      <c r="E23921" s="1083">
        <v>500</v>
      </c>
      <c r="F23921" s="1083"/>
      <c r="G23921" s="125">
        <f t="shared" ref="G23921:G23930" si="828">F23921-E23921</f>
        <v>-500</v>
      </c>
      <c r="H23921" s="1204" t="s">
        <v>16397</v>
      </c>
    </row>
    <row r="23922" spans="1:8" ht="15" x14ac:dyDescent="0.2">
      <c r="A23922" s="1081">
        <v>45777</v>
      </c>
      <c r="B23922" s="1082" t="s">
        <v>11068</v>
      </c>
      <c r="C23922" s="1082" t="s">
        <v>12271</v>
      </c>
      <c r="D23922" s="1123" t="s">
        <v>1156</v>
      </c>
      <c r="E23922" s="1083">
        <v>5000</v>
      </c>
      <c r="F23922" s="1083"/>
      <c r="G23922" s="125">
        <f t="shared" si="828"/>
        <v>-5000</v>
      </c>
      <c r="H23922" s="1204" t="s">
        <v>16397</v>
      </c>
    </row>
    <row r="23923" spans="1:8" ht="15" x14ac:dyDescent="0.2">
      <c r="A23923" s="1081">
        <v>45777</v>
      </c>
      <c r="B23923" s="1082" t="s">
        <v>13240</v>
      </c>
      <c r="C23923" s="1082" t="s">
        <v>16568</v>
      </c>
      <c r="D23923" s="1123" t="s">
        <v>16569</v>
      </c>
      <c r="E23923" s="1083">
        <v>40000</v>
      </c>
      <c r="F23923" s="1083"/>
      <c r="G23923" s="125">
        <f t="shared" si="828"/>
        <v>-40000</v>
      </c>
      <c r="H23923" s="1204" t="s">
        <v>16397</v>
      </c>
    </row>
    <row r="23924" spans="1:8" ht="15" x14ac:dyDescent="0.2">
      <c r="A23924" s="1081">
        <v>45777</v>
      </c>
      <c r="B23924" s="1082" t="s">
        <v>103</v>
      </c>
      <c r="C23924" s="1082" t="s">
        <v>391</v>
      </c>
      <c r="D23924" s="1123" t="s">
        <v>10199</v>
      </c>
      <c r="E23924" s="1083">
        <v>4000</v>
      </c>
      <c r="F23924" s="1083"/>
      <c r="G23924" s="125">
        <f t="shared" si="828"/>
        <v>-4000</v>
      </c>
      <c r="H23924" s="1204" t="s">
        <v>16397</v>
      </c>
    </row>
    <row r="23925" spans="1:8" ht="15" x14ac:dyDescent="0.2">
      <c r="A23925" s="1081">
        <v>45777</v>
      </c>
      <c r="B23925" s="1082" t="s">
        <v>12334</v>
      </c>
      <c r="C23925" s="1082" t="s">
        <v>391</v>
      </c>
      <c r="D23925" s="1123" t="s">
        <v>16570</v>
      </c>
      <c r="E23925" s="1083">
        <v>3850</v>
      </c>
      <c r="F23925" s="1083"/>
      <c r="G23925" s="125">
        <f t="shared" si="828"/>
        <v>-3850</v>
      </c>
      <c r="H23925" s="1204" t="s">
        <v>16397</v>
      </c>
    </row>
    <row r="23926" spans="1:8" ht="15" x14ac:dyDescent="0.2">
      <c r="A23926" s="1081">
        <v>45777</v>
      </c>
      <c r="B23926" s="1082" t="s">
        <v>13240</v>
      </c>
      <c r="C23926" s="1082" t="s">
        <v>391</v>
      </c>
      <c r="D23926" s="1123" t="s">
        <v>16571</v>
      </c>
      <c r="E23926" s="1083">
        <v>10000</v>
      </c>
      <c r="F23926" s="1083"/>
      <c r="G23926" s="125">
        <f t="shared" si="828"/>
        <v>-10000</v>
      </c>
      <c r="H23926" s="1204" t="s">
        <v>16397</v>
      </c>
    </row>
    <row r="23927" spans="1:8" ht="15" x14ac:dyDescent="0.2">
      <c r="A23927" s="1081">
        <v>45777</v>
      </c>
      <c r="B23927" s="1082" t="s">
        <v>16462</v>
      </c>
      <c r="C23927" s="1082" t="s">
        <v>5386</v>
      </c>
      <c r="D23927" s="1123" t="s">
        <v>16572</v>
      </c>
      <c r="E23927" s="1083">
        <v>45000</v>
      </c>
      <c r="F23927" s="1083"/>
      <c r="G23927" s="125">
        <f t="shared" si="828"/>
        <v>-45000</v>
      </c>
      <c r="H23927" s="1204" t="s">
        <v>16397</v>
      </c>
    </row>
    <row r="23928" spans="1:8" ht="15" x14ac:dyDescent="0.2">
      <c r="A23928" s="1081">
        <v>45777</v>
      </c>
      <c r="B23928" s="1082" t="s">
        <v>16462</v>
      </c>
      <c r="C23928" s="1082" t="s">
        <v>5740</v>
      </c>
      <c r="D23928" s="1123" t="s">
        <v>16573</v>
      </c>
      <c r="E23928" s="1083">
        <v>2050</v>
      </c>
      <c r="F23928" s="1083"/>
      <c r="G23928" s="125">
        <f t="shared" si="828"/>
        <v>-2050</v>
      </c>
      <c r="H23928" s="1204" t="s">
        <v>16397</v>
      </c>
    </row>
    <row r="23929" spans="1:8" ht="24" x14ac:dyDescent="0.2">
      <c r="A23929" s="1081">
        <v>45777</v>
      </c>
      <c r="B23929" s="1082" t="s">
        <v>103</v>
      </c>
      <c r="C23929" s="1082" t="s">
        <v>103</v>
      </c>
      <c r="D23929" s="1123" t="s">
        <v>16574</v>
      </c>
      <c r="E23929" s="1083">
        <v>5000</v>
      </c>
      <c r="F23929" s="1083"/>
      <c r="G23929" s="125">
        <f t="shared" si="828"/>
        <v>-5000</v>
      </c>
      <c r="H23929" s="1204" t="s">
        <v>16397</v>
      </c>
    </row>
    <row r="23930" spans="1:8" ht="15" x14ac:dyDescent="0.2">
      <c r="A23930" s="1081">
        <v>45777</v>
      </c>
      <c r="B23930" s="1082" t="s">
        <v>16110</v>
      </c>
      <c r="C23930" s="1082" t="s">
        <v>2189</v>
      </c>
      <c r="D23930" s="1123" t="s">
        <v>16575</v>
      </c>
      <c r="E23930" s="1083">
        <v>20000</v>
      </c>
      <c r="F23930" s="1083"/>
      <c r="G23930" s="125">
        <f t="shared" si="828"/>
        <v>-20000</v>
      </c>
      <c r="H23930" s="1204" t="s">
        <v>16397</v>
      </c>
    </row>
    <row r="23931" spans="1:8" ht="31.5" customHeight="1" x14ac:dyDescent="0.2">
      <c r="A23931" s="732">
        <v>45758</v>
      </c>
      <c r="B23931" s="173" t="s">
        <v>16110</v>
      </c>
      <c r="C23931" s="173" t="s">
        <v>15963</v>
      </c>
      <c r="D23931" s="227" t="s">
        <v>16395</v>
      </c>
      <c r="E23931" s="235">
        <v>1071643</v>
      </c>
      <c r="F23931" s="235"/>
      <c r="G23931" s="235">
        <f t="shared" ref="G23931:G23932" si="829">F23931-E23931</f>
        <v>-1071643</v>
      </c>
      <c r="H23931" s="708" t="s">
        <v>16397</v>
      </c>
    </row>
    <row r="23932" spans="1:8" ht="24" x14ac:dyDescent="0.2">
      <c r="A23932" s="732">
        <v>45758</v>
      </c>
      <c r="B23932" s="173" t="s">
        <v>16123</v>
      </c>
      <c r="C23932" s="173" t="s">
        <v>12527</v>
      </c>
      <c r="D23932" s="227" t="s">
        <v>16396</v>
      </c>
      <c r="E23932" s="235">
        <v>1085730</v>
      </c>
      <c r="F23932" s="235"/>
      <c r="G23932" s="235">
        <f t="shared" si="829"/>
        <v>-1085730</v>
      </c>
      <c r="H23932" s="708" t="s">
        <v>16397</v>
      </c>
    </row>
    <row r="23933" spans="1:8" ht="24" x14ac:dyDescent="0.2">
      <c r="A23933" s="732">
        <v>45761</v>
      </c>
      <c r="B23933" s="173" t="s">
        <v>6503</v>
      </c>
      <c r="C23933" s="565" t="s">
        <v>14180</v>
      </c>
      <c r="D23933" s="1196" t="s">
        <v>16414</v>
      </c>
      <c r="E23933" s="566">
        <v>336482</v>
      </c>
      <c r="F23933" s="235"/>
      <c r="G23933" s="235">
        <f t="shared" ref="G23933:G23948" si="830">F23933-E23933</f>
        <v>-336482</v>
      </c>
      <c r="H23933" s="708" t="s">
        <v>16397</v>
      </c>
    </row>
    <row r="23934" spans="1:8" ht="24" x14ac:dyDescent="0.2">
      <c r="A23934" s="732">
        <v>45761</v>
      </c>
      <c r="B23934" s="173" t="s">
        <v>11068</v>
      </c>
      <c r="C23934" s="565" t="s">
        <v>14180</v>
      </c>
      <c r="D23934" s="1196" t="s">
        <v>16414</v>
      </c>
      <c r="E23934" s="566">
        <v>498297</v>
      </c>
      <c r="F23934" s="235"/>
      <c r="G23934" s="235">
        <f t="shared" ref="G23934:G23935" si="831">F23934-E23934</f>
        <v>-498297</v>
      </c>
      <c r="H23934" s="708" t="s">
        <v>16397</v>
      </c>
    </row>
    <row r="23935" spans="1:8" ht="24" x14ac:dyDescent="0.2">
      <c r="A23935" s="732">
        <v>45761</v>
      </c>
      <c r="B23935" s="173" t="s">
        <v>13240</v>
      </c>
      <c r="C23935" s="565" t="s">
        <v>14180</v>
      </c>
      <c r="D23935" s="1196" t="s">
        <v>16414</v>
      </c>
      <c r="E23935" s="566">
        <v>65581</v>
      </c>
      <c r="F23935" s="235"/>
      <c r="G23935" s="235">
        <f t="shared" si="831"/>
        <v>-65581</v>
      </c>
      <c r="H23935" s="708" t="s">
        <v>16397</v>
      </c>
    </row>
    <row r="23936" spans="1:8" ht="15" x14ac:dyDescent="0.2">
      <c r="A23936" s="732">
        <v>45761</v>
      </c>
      <c r="B23936" s="173" t="s">
        <v>15337</v>
      </c>
      <c r="C23936" s="173" t="s">
        <v>2709</v>
      </c>
      <c r="D23936" s="1195" t="s">
        <v>16413</v>
      </c>
      <c r="E23936" s="235">
        <v>130784</v>
      </c>
      <c r="F23936" s="235"/>
      <c r="G23936" s="235">
        <f t="shared" si="830"/>
        <v>-130784</v>
      </c>
      <c r="H23936" s="708" t="s">
        <v>16397</v>
      </c>
    </row>
    <row r="23937" spans="1:8" ht="24" x14ac:dyDescent="0.2">
      <c r="A23937" s="732">
        <v>45761</v>
      </c>
      <c r="B23937" s="173" t="s">
        <v>14351</v>
      </c>
      <c r="C23937" s="565" t="s">
        <v>10972</v>
      </c>
      <c r="D23937" s="1196" t="s">
        <v>16415</v>
      </c>
      <c r="E23937" s="566">
        <v>2110</v>
      </c>
      <c r="F23937" s="235"/>
      <c r="G23937" s="235">
        <f t="shared" si="830"/>
        <v>-2110</v>
      </c>
      <c r="H23937" s="708" t="s">
        <v>16397</v>
      </c>
    </row>
    <row r="23938" spans="1:8" ht="24" x14ac:dyDescent="0.2">
      <c r="A23938" s="732">
        <v>45761</v>
      </c>
      <c r="B23938" s="173" t="s">
        <v>16264</v>
      </c>
      <c r="C23938" s="565" t="s">
        <v>10972</v>
      </c>
      <c r="D23938" s="1196" t="s">
        <v>16415</v>
      </c>
      <c r="E23938" s="566">
        <v>2520</v>
      </c>
      <c r="F23938" s="235"/>
      <c r="G23938" s="235">
        <f t="shared" si="830"/>
        <v>-2520</v>
      </c>
      <c r="H23938" s="708" t="s">
        <v>16397</v>
      </c>
    </row>
    <row r="23939" spans="1:8" ht="24" x14ac:dyDescent="0.2">
      <c r="A23939" s="732">
        <v>45761</v>
      </c>
      <c r="B23939" s="173" t="s">
        <v>11068</v>
      </c>
      <c r="C23939" s="565" t="s">
        <v>10972</v>
      </c>
      <c r="D23939" s="1196" t="s">
        <v>16415</v>
      </c>
      <c r="E23939" s="566">
        <v>44660</v>
      </c>
      <c r="F23939" s="235"/>
      <c r="G23939" s="235">
        <f t="shared" si="830"/>
        <v>-44660</v>
      </c>
      <c r="H23939" s="708" t="s">
        <v>16397</v>
      </c>
    </row>
    <row r="23940" spans="1:8" ht="24" x14ac:dyDescent="0.2">
      <c r="A23940" s="732">
        <v>45761</v>
      </c>
      <c r="B23940" s="173" t="s">
        <v>15261</v>
      </c>
      <c r="C23940" s="565" t="s">
        <v>10972</v>
      </c>
      <c r="D23940" s="1196" t="s">
        <v>16415</v>
      </c>
      <c r="E23940" s="566">
        <v>31000</v>
      </c>
      <c r="F23940" s="235"/>
      <c r="G23940" s="235">
        <f t="shared" si="830"/>
        <v>-31000</v>
      </c>
      <c r="H23940" s="708" t="s">
        <v>16397</v>
      </c>
    </row>
    <row r="23941" spans="1:8" ht="24" x14ac:dyDescent="0.2">
      <c r="A23941" s="732">
        <v>45761</v>
      </c>
      <c r="B23941" s="173" t="s">
        <v>15260</v>
      </c>
      <c r="C23941" s="565" t="s">
        <v>10972</v>
      </c>
      <c r="D23941" s="1196" t="s">
        <v>16415</v>
      </c>
      <c r="E23941" s="566">
        <v>25000</v>
      </c>
      <c r="F23941" s="235"/>
      <c r="G23941" s="235">
        <f t="shared" si="830"/>
        <v>-25000</v>
      </c>
      <c r="H23941" s="708" t="s">
        <v>16397</v>
      </c>
    </row>
    <row r="23942" spans="1:8" ht="24" x14ac:dyDescent="0.2">
      <c r="A23942" s="732">
        <v>45761</v>
      </c>
      <c r="B23942" s="173" t="s">
        <v>13240</v>
      </c>
      <c r="C23942" s="565" t="s">
        <v>10972</v>
      </c>
      <c r="D23942" s="1196" t="s">
        <v>16415</v>
      </c>
      <c r="E23942" s="566">
        <v>27000</v>
      </c>
      <c r="F23942" s="235"/>
      <c r="G23942" s="235">
        <f t="shared" si="830"/>
        <v>-27000</v>
      </c>
      <c r="H23942" s="708" t="s">
        <v>16397</v>
      </c>
    </row>
    <row r="23943" spans="1:8" ht="15" x14ac:dyDescent="0.2">
      <c r="A23943" s="732">
        <v>45762</v>
      </c>
      <c r="B23943" s="173" t="s">
        <v>16309</v>
      </c>
      <c r="C23943" s="173" t="s">
        <v>15184</v>
      </c>
      <c r="D23943" s="1195" t="s">
        <v>16429</v>
      </c>
      <c r="E23943" s="235">
        <v>506735</v>
      </c>
      <c r="F23943" s="235"/>
      <c r="G23943" s="235">
        <f t="shared" si="830"/>
        <v>-506735</v>
      </c>
      <c r="H23943" s="708" t="s">
        <v>16397</v>
      </c>
    </row>
    <row r="23944" spans="1:8" ht="15" x14ac:dyDescent="0.2">
      <c r="A23944" s="732">
        <v>45762</v>
      </c>
      <c r="B23944" s="173" t="s">
        <v>16309</v>
      </c>
      <c r="C23944" s="173" t="s">
        <v>16428</v>
      </c>
      <c r="D23944" s="1195" t="s">
        <v>16430</v>
      </c>
      <c r="E23944" s="235">
        <v>215959</v>
      </c>
      <c r="F23944" s="235"/>
      <c r="G23944" s="235">
        <f t="shared" si="830"/>
        <v>-215959</v>
      </c>
      <c r="H23944" s="708" t="s">
        <v>16397</v>
      </c>
    </row>
    <row r="23945" spans="1:8" ht="24" x14ac:dyDescent="0.2">
      <c r="A23945" s="732">
        <v>45768</v>
      </c>
      <c r="B23945" s="173" t="s">
        <v>14539</v>
      </c>
      <c r="C23945" s="173" t="s">
        <v>1197</v>
      </c>
      <c r="D23945" s="1195" t="s">
        <v>16470</v>
      </c>
      <c r="E23945" s="235">
        <v>350000</v>
      </c>
      <c r="F23945" s="235"/>
      <c r="G23945" s="235">
        <f t="shared" si="830"/>
        <v>-350000</v>
      </c>
      <c r="H23945" s="708" t="s">
        <v>16397</v>
      </c>
    </row>
    <row r="23946" spans="1:8" ht="15" x14ac:dyDescent="0.2">
      <c r="A23946" s="732">
        <v>45769</v>
      </c>
      <c r="B23946" s="173" t="s">
        <v>16462</v>
      </c>
      <c r="C23946" s="565" t="s">
        <v>10972</v>
      </c>
      <c r="D23946" s="1196" t="s">
        <v>16488</v>
      </c>
      <c r="E23946" s="566">
        <v>93800</v>
      </c>
      <c r="F23946" s="235"/>
      <c r="G23946" s="235">
        <f t="shared" si="830"/>
        <v>-93800</v>
      </c>
      <c r="H23946" s="708" t="s">
        <v>16397</v>
      </c>
    </row>
    <row r="23947" spans="1:8" ht="15" x14ac:dyDescent="0.2">
      <c r="A23947" s="732">
        <v>45769</v>
      </c>
      <c r="B23947" s="173" t="s">
        <v>15261</v>
      </c>
      <c r="C23947" s="565" t="s">
        <v>10972</v>
      </c>
      <c r="D23947" s="1196" t="s">
        <v>16488</v>
      </c>
      <c r="E23947" s="566">
        <v>15200</v>
      </c>
      <c r="F23947" s="235"/>
      <c r="G23947" s="235">
        <f t="shared" si="830"/>
        <v>-15200</v>
      </c>
      <c r="H23947" s="708" t="s">
        <v>16397</v>
      </c>
    </row>
    <row r="23948" spans="1:8" ht="15" x14ac:dyDescent="0.2">
      <c r="A23948" s="732">
        <v>45769</v>
      </c>
      <c r="B23948" s="173" t="s">
        <v>16309</v>
      </c>
      <c r="C23948" s="565" t="s">
        <v>10972</v>
      </c>
      <c r="D23948" s="1196" t="s">
        <v>16488</v>
      </c>
      <c r="E23948" s="566">
        <v>105000</v>
      </c>
      <c r="F23948" s="235"/>
      <c r="G23948" s="235">
        <f t="shared" si="830"/>
        <v>-105000</v>
      </c>
      <c r="H23948" s="708" t="s">
        <v>16397</v>
      </c>
    </row>
    <row r="23949" spans="1:8" ht="15" x14ac:dyDescent="0.2">
      <c r="A23949" s="732">
        <v>45769</v>
      </c>
      <c r="B23949" s="173" t="s">
        <v>12594</v>
      </c>
      <c r="C23949" s="565" t="s">
        <v>10972</v>
      </c>
      <c r="D23949" s="1196" t="s">
        <v>16488</v>
      </c>
      <c r="E23949" s="566">
        <v>100800</v>
      </c>
      <c r="F23949" s="235"/>
      <c r="G23949" s="235">
        <f t="shared" ref="G23949:G23957" si="832">F23949-E23949</f>
        <v>-100800</v>
      </c>
      <c r="H23949" s="708" t="s">
        <v>16397</v>
      </c>
    </row>
    <row r="23950" spans="1:8" ht="15" x14ac:dyDescent="0.2">
      <c r="A23950" s="732">
        <v>45769</v>
      </c>
      <c r="B23950" s="173" t="s">
        <v>14232</v>
      </c>
      <c r="C23950" s="173" t="s">
        <v>14907</v>
      </c>
      <c r="D23950" s="1195" t="s">
        <v>16489</v>
      </c>
      <c r="E23950" s="235">
        <v>100000</v>
      </c>
      <c r="F23950" s="235"/>
      <c r="G23950" s="235">
        <f t="shared" si="832"/>
        <v>-100000</v>
      </c>
      <c r="H23950" s="708" t="s">
        <v>16397</v>
      </c>
    </row>
    <row r="23951" spans="1:8" ht="15" x14ac:dyDescent="0.2">
      <c r="A23951" s="732">
        <v>45769</v>
      </c>
      <c r="B23951" s="173" t="s">
        <v>14351</v>
      </c>
      <c r="C23951" s="565" t="s">
        <v>12271</v>
      </c>
      <c r="D23951" s="1196" t="s">
        <v>16490</v>
      </c>
      <c r="E23951" s="566">
        <v>50000</v>
      </c>
      <c r="F23951" s="235"/>
      <c r="G23951" s="235">
        <f t="shared" si="832"/>
        <v>-50000</v>
      </c>
      <c r="H23951" s="708" t="s">
        <v>16397</v>
      </c>
    </row>
    <row r="23952" spans="1:8" ht="15" x14ac:dyDescent="0.2">
      <c r="A23952" s="732">
        <v>45769</v>
      </c>
      <c r="B23952" s="173" t="s">
        <v>16264</v>
      </c>
      <c r="C23952" s="565" t="s">
        <v>12271</v>
      </c>
      <c r="D23952" s="1196" t="s">
        <v>16490</v>
      </c>
      <c r="E23952" s="566">
        <v>50000</v>
      </c>
      <c r="F23952" s="235"/>
      <c r="G23952" s="235">
        <f t="shared" si="832"/>
        <v>-50000</v>
      </c>
      <c r="H23952" s="708" t="s">
        <v>16397</v>
      </c>
    </row>
    <row r="23953" spans="1:8" ht="15" x14ac:dyDescent="0.2">
      <c r="A23953" s="732">
        <v>45769</v>
      </c>
      <c r="B23953" s="173" t="s">
        <v>16123</v>
      </c>
      <c r="C23953" s="173" t="s">
        <v>16491</v>
      </c>
      <c r="D23953" s="1195" t="s">
        <v>16492</v>
      </c>
      <c r="E23953" s="235">
        <v>174000</v>
      </c>
      <c r="F23953" s="235"/>
      <c r="G23953" s="235">
        <f t="shared" si="832"/>
        <v>-174000</v>
      </c>
      <c r="H23953" s="708" t="s">
        <v>16397</v>
      </c>
    </row>
    <row r="23954" spans="1:8" ht="24" x14ac:dyDescent="0.2">
      <c r="A23954" s="732">
        <v>45769</v>
      </c>
      <c r="B23954" s="173" t="s">
        <v>14351</v>
      </c>
      <c r="C23954" s="565" t="s">
        <v>15046</v>
      </c>
      <c r="D23954" s="1196" t="s">
        <v>16493</v>
      </c>
      <c r="E23954" s="566">
        <v>139000</v>
      </c>
      <c r="F23954" s="235"/>
      <c r="G23954" s="235">
        <f t="shared" si="832"/>
        <v>-139000</v>
      </c>
      <c r="H23954" s="708" t="s">
        <v>16397</v>
      </c>
    </row>
    <row r="23955" spans="1:8" ht="24" x14ac:dyDescent="0.2">
      <c r="A23955" s="732">
        <v>45769</v>
      </c>
      <c r="B23955" s="173" t="s">
        <v>13240</v>
      </c>
      <c r="C23955" s="565" t="s">
        <v>15046</v>
      </c>
      <c r="D23955" s="1196" t="s">
        <v>16493</v>
      </c>
      <c r="E23955" s="566">
        <v>26000</v>
      </c>
      <c r="F23955" s="235"/>
      <c r="G23955" s="235">
        <f t="shared" si="832"/>
        <v>-26000</v>
      </c>
      <c r="H23955" s="708" t="s">
        <v>16397</v>
      </c>
    </row>
    <row r="23956" spans="1:8" ht="24" x14ac:dyDescent="0.2">
      <c r="A23956" s="732">
        <v>45769</v>
      </c>
      <c r="B23956" s="173" t="s">
        <v>15260</v>
      </c>
      <c r="C23956" s="565" t="s">
        <v>15046</v>
      </c>
      <c r="D23956" s="1196" t="s">
        <v>16493</v>
      </c>
      <c r="E23956" s="566">
        <v>155000</v>
      </c>
      <c r="F23956" s="235"/>
      <c r="G23956" s="235">
        <f t="shared" si="832"/>
        <v>-155000</v>
      </c>
      <c r="H23956" s="708" t="s">
        <v>16397</v>
      </c>
    </row>
    <row r="23957" spans="1:8" ht="24" x14ac:dyDescent="0.2">
      <c r="A23957" s="732">
        <v>45769</v>
      </c>
      <c r="B23957" s="173" t="s">
        <v>15337</v>
      </c>
      <c r="C23957" s="565" t="s">
        <v>15046</v>
      </c>
      <c r="D23957" s="1196" t="s">
        <v>16493</v>
      </c>
      <c r="E23957" s="566">
        <v>30000</v>
      </c>
      <c r="F23957" s="235"/>
      <c r="G23957" s="235">
        <f t="shared" si="832"/>
        <v>-30000</v>
      </c>
      <c r="H23957" s="708" t="s">
        <v>16397</v>
      </c>
    </row>
    <row r="23958" spans="1:8" ht="24" x14ac:dyDescent="0.2">
      <c r="A23958" s="732">
        <v>45770</v>
      </c>
      <c r="B23958" s="173" t="s">
        <v>16110</v>
      </c>
      <c r="C23958" s="173" t="s">
        <v>15963</v>
      </c>
      <c r="D23958" s="1195" t="s">
        <v>16471</v>
      </c>
      <c r="E23958" s="235">
        <v>1686594</v>
      </c>
      <c r="F23958" s="235"/>
      <c r="G23958" s="235">
        <f t="shared" ref="G23958" si="833">F23958-E23958</f>
        <v>-1686594</v>
      </c>
      <c r="H23958" s="708" t="s">
        <v>16397</v>
      </c>
    </row>
    <row r="23959" spans="1:8" ht="15" x14ac:dyDescent="0.2">
      <c r="A23959" s="732">
        <v>45772</v>
      </c>
      <c r="B23959" s="173" t="s">
        <v>3945</v>
      </c>
      <c r="C23959" s="550" t="s">
        <v>3002</v>
      </c>
      <c r="D23959" s="1209" t="s">
        <v>16638</v>
      </c>
      <c r="E23959" s="551">
        <v>36000</v>
      </c>
      <c r="F23959" s="235"/>
      <c r="G23959" s="235">
        <f t="shared" ref="G23959:G23963" si="834">F23959-E23959</f>
        <v>-36000</v>
      </c>
      <c r="H23959" s="708" t="s">
        <v>16397</v>
      </c>
    </row>
    <row r="23960" spans="1:8" ht="15" x14ac:dyDescent="0.2">
      <c r="A23960" s="732">
        <v>45772</v>
      </c>
      <c r="B23960" s="173" t="s">
        <v>3944</v>
      </c>
      <c r="C23960" s="550" t="s">
        <v>3002</v>
      </c>
      <c r="D23960" s="1209" t="s">
        <v>16638</v>
      </c>
      <c r="E23960" s="551">
        <v>35000</v>
      </c>
      <c r="F23960" s="235"/>
      <c r="G23960" s="235">
        <f t="shared" si="834"/>
        <v>-35000</v>
      </c>
      <c r="H23960" s="708" t="s">
        <v>16397</v>
      </c>
    </row>
    <row r="23961" spans="1:8" ht="15" x14ac:dyDescent="0.2">
      <c r="A23961" s="732">
        <v>45772</v>
      </c>
      <c r="B23961" s="173" t="s">
        <v>37</v>
      </c>
      <c r="C23961" s="550" t="s">
        <v>3002</v>
      </c>
      <c r="D23961" s="1209" t="s">
        <v>16638</v>
      </c>
      <c r="E23961" s="551">
        <v>95000</v>
      </c>
      <c r="F23961" s="235"/>
      <c r="G23961" s="235">
        <f t="shared" si="834"/>
        <v>-95000</v>
      </c>
      <c r="H23961" s="708" t="s">
        <v>16397</v>
      </c>
    </row>
    <row r="23962" spans="1:8" ht="15" x14ac:dyDescent="0.2">
      <c r="A23962" s="732">
        <v>45772</v>
      </c>
      <c r="B23962" s="173" t="s">
        <v>12594</v>
      </c>
      <c r="C23962" s="550" t="s">
        <v>3002</v>
      </c>
      <c r="D23962" s="1209" t="s">
        <v>16638</v>
      </c>
      <c r="E23962" s="551">
        <v>1310</v>
      </c>
      <c r="F23962" s="235"/>
      <c r="G23962" s="235">
        <f t="shared" si="834"/>
        <v>-1310</v>
      </c>
      <c r="H23962" s="708" t="s">
        <v>16397</v>
      </c>
    </row>
    <row r="23963" spans="1:8" ht="15" x14ac:dyDescent="0.2">
      <c r="A23963" s="732">
        <v>45772</v>
      </c>
      <c r="B23963" s="173" t="s">
        <v>14463</v>
      </c>
      <c r="C23963" s="550" t="s">
        <v>3002</v>
      </c>
      <c r="D23963" s="1209" t="s">
        <v>16638</v>
      </c>
      <c r="E23963" s="551">
        <v>32000</v>
      </c>
      <c r="F23963" s="235"/>
      <c r="G23963" s="235">
        <f t="shared" si="834"/>
        <v>-32000</v>
      </c>
      <c r="H23963" s="708" t="s">
        <v>16397</v>
      </c>
    </row>
    <row r="23964" spans="1:8" ht="15" x14ac:dyDescent="0.2">
      <c r="A23964" s="729">
        <v>45754</v>
      </c>
      <c r="B23964" s="93" t="s">
        <v>3945</v>
      </c>
      <c r="C23964" s="93" t="s">
        <v>558</v>
      </c>
      <c r="D23964" s="800" t="s">
        <v>16360</v>
      </c>
      <c r="E23964" s="175"/>
      <c r="F23964" s="175">
        <v>401676</v>
      </c>
      <c r="G23964" s="175">
        <f t="shared" ref="G23964:G23965" si="835">F23964-E23964</f>
        <v>401676</v>
      </c>
      <c r="H23964" s="701" t="s">
        <v>16397</v>
      </c>
    </row>
    <row r="23965" spans="1:8" ht="15" x14ac:dyDescent="0.2">
      <c r="A23965" s="729">
        <v>45754</v>
      </c>
      <c r="B23965" s="93" t="s">
        <v>14232</v>
      </c>
      <c r="C23965" s="93" t="s">
        <v>558</v>
      </c>
      <c r="D23965" s="800" t="s">
        <v>16361</v>
      </c>
      <c r="E23965" s="175"/>
      <c r="F23965" s="175">
        <v>14415258</v>
      </c>
      <c r="G23965" s="175">
        <f t="shared" si="835"/>
        <v>14415258</v>
      </c>
      <c r="H23965" s="701" t="s">
        <v>16397</v>
      </c>
    </row>
    <row r="23966" spans="1:8" ht="24" x14ac:dyDescent="0.2">
      <c r="A23966" s="729">
        <v>45757</v>
      </c>
      <c r="B23966" s="93" t="s">
        <v>16264</v>
      </c>
      <c r="C23966" s="93" t="s">
        <v>558</v>
      </c>
      <c r="D23966" s="800" t="s">
        <v>16363</v>
      </c>
      <c r="E23966" s="175"/>
      <c r="F23966" s="175">
        <v>1765421</v>
      </c>
      <c r="G23966" s="175">
        <f t="shared" ref="G23966" si="836">F23966-E23966</f>
        <v>1765421</v>
      </c>
      <c r="H23966" s="701" t="s">
        <v>16397</v>
      </c>
    </row>
    <row r="23967" spans="1:8" ht="15" x14ac:dyDescent="0.2">
      <c r="A23967" s="729">
        <v>45757</v>
      </c>
      <c r="B23967" s="93" t="s">
        <v>12671</v>
      </c>
      <c r="C23967" s="93" t="s">
        <v>558</v>
      </c>
      <c r="D23967" s="800" t="s">
        <v>16366</v>
      </c>
      <c r="E23967" s="175"/>
      <c r="F23967" s="175">
        <v>4500000</v>
      </c>
      <c r="G23967" s="175">
        <f t="shared" ref="G23967" si="837">F23967-E23967</f>
        <v>4500000</v>
      </c>
      <c r="H23967" s="701" t="s">
        <v>16397</v>
      </c>
    </row>
    <row r="23968" spans="1:8" ht="36" x14ac:dyDescent="0.2">
      <c r="A23968" s="729">
        <v>45758</v>
      </c>
      <c r="B23968" s="93" t="s">
        <v>16123</v>
      </c>
      <c r="C23968" s="93" t="s">
        <v>558</v>
      </c>
      <c r="D23968" s="800" t="s">
        <v>16395</v>
      </c>
      <c r="E23968" s="175"/>
      <c r="F23968" s="175">
        <v>1071643</v>
      </c>
      <c r="G23968" s="175">
        <f t="shared" ref="G23968:G23969" si="838">F23968-E23968</f>
        <v>1071643</v>
      </c>
      <c r="H23968" s="701" t="s">
        <v>16397</v>
      </c>
    </row>
    <row r="23969" spans="1:8" ht="24" x14ac:dyDescent="0.2">
      <c r="A23969" s="729">
        <v>45758</v>
      </c>
      <c r="B23969" s="93" t="s">
        <v>16123</v>
      </c>
      <c r="C23969" s="93" t="s">
        <v>558</v>
      </c>
      <c r="D23969" s="800" t="s">
        <v>16396</v>
      </c>
      <c r="E23969" s="175"/>
      <c r="F23969" s="175">
        <v>1085730</v>
      </c>
      <c r="G23969" s="175">
        <f t="shared" si="838"/>
        <v>1085730</v>
      </c>
      <c r="H23969" s="701" t="s">
        <v>16397</v>
      </c>
    </row>
    <row r="23970" spans="1:8" ht="24" x14ac:dyDescent="0.2">
      <c r="A23970" s="729">
        <v>45768</v>
      </c>
      <c r="B23970" s="93" t="s">
        <v>16123</v>
      </c>
      <c r="C23970" s="93" t="s">
        <v>558</v>
      </c>
      <c r="D23970" s="800" t="s">
        <v>16470</v>
      </c>
      <c r="E23970" s="175"/>
      <c r="F23970" s="175">
        <v>350000</v>
      </c>
      <c r="G23970" s="175">
        <f t="shared" ref="G23970" si="839">F23970-E23970</f>
        <v>350000</v>
      </c>
      <c r="H23970" s="701" t="s">
        <v>16397</v>
      </c>
    </row>
    <row r="23971" spans="1:8" ht="24" x14ac:dyDescent="0.2">
      <c r="A23971" s="729">
        <v>45768</v>
      </c>
      <c r="B23971" s="93" t="s">
        <v>12594</v>
      </c>
      <c r="C23971" s="93" t="s">
        <v>558</v>
      </c>
      <c r="D23971" s="896" t="s">
        <v>16644</v>
      </c>
      <c r="E23971" s="642">
        <v>15300</v>
      </c>
      <c r="F23971" s="175"/>
      <c r="G23971" s="175">
        <f t="shared" ref="G23971" si="840">F23971-E23971</f>
        <v>-15300</v>
      </c>
      <c r="H23971" s="701" t="s">
        <v>16397</v>
      </c>
    </row>
    <row r="23972" spans="1:8" ht="24" x14ac:dyDescent="0.2">
      <c r="A23972" s="729">
        <v>45770</v>
      </c>
      <c r="B23972" s="93" t="s">
        <v>16110</v>
      </c>
      <c r="C23972" s="93" t="s">
        <v>558</v>
      </c>
      <c r="D23972" s="800" t="s">
        <v>16471</v>
      </c>
      <c r="E23972" s="175"/>
      <c r="F23972" s="175">
        <v>1686594</v>
      </c>
      <c r="G23972" s="175">
        <f t="shared" ref="G23972" si="841">F23972-E23972</f>
        <v>1686594</v>
      </c>
      <c r="H23972" s="701" t="s">
        <v>16397</v>
      </c>
    </row>
    <row r="23973" spans="1:8" ht="15" x14ac:dyDescent="0.2">
      <c r="A23973" s="729">
        <v>45775</v>
      </c>
      <c r="B23973" s="93" t="s">
        <v>16398</v>
      </c>
      <c r="C23973" s="93" t="s">
        <v>558</v>
      </c>
      <c r="D23973" s="800" t="s">
        <v>16533</v>
      </c>
      <c r="E23973" s="175"/>
      <c r="F23973" s="175">
        <v>4585609</v>
      </c>
      <c r="G23973" s="175">
        <f t="shared" ref="G23973:G23982" si="842">F23973-E23973</f>
        <v>4585609</v>
      </c>
      <c r="H23973" s="701" t="s">
        <v>16397</v>
      </c>
    </row>
    <row r="23974" spans="1:8" ht="24" x14ac:dyDescent="0.2">
      <c r="A23974" s="729">
        <v>45775</v>
      </c>
      <c r="B23974" s="93" t="s">
        <v>8034</v>
      </c>
      <c r="C23974" s="93" t="s">
        <v>558</v>
      </c>
      <c r="D23974" s="800" t="s">
        <v>16534</v>
      </c>
      <c r="E23974" s="175"/>
      <c r="F23974" s="175">
        <v>3288312</v>
      </c>
      <c r="G23974" s="175">
        <f t="shared" si="842"/>
        <v>3288312</v>
      </c>
      <c r="H23974" s="701" t="s">
        <v>16397</v>
      </c>
    </row>
    <row r="23975" spans="1:8" ht="15" x14ac:dyDescent="0.2">
      <c r="A23975" s="729">
        <v>45775</v>
      </c>
      <c r="B23975" s="93" t="s">
        <v>8034</v>
      </c>
      <c r="C23975" s="93" t="s">
        <v>558</v>
      </c>
      <c r="D23975" s="800" t="s">
        <v>16826</v>
      </c>
      <c r="E23975" s="175">
        <v>3288312</v>
      </c>
      <c r="F23975" s="175"/>
      <c r="G23975" s="175">
        <f t="shared" si="842"/>
        <v>-3288312</v>
      </c>
      <c r="H23975" s="701" t="s">
        <v>16397</v>
      </c>
    </row>
    <row r="23976" spans="1:8" ht="23.25" customHeight="1" x14ac:dyDescent="0.2">
      <c r="A23976" s="729">
        <v>45775</v>
      </c>
      <c r="B23976" s="93" t="s">
        <v>8034</v>
      </c>
      <c r="C23976" s="93" t="s">
        <v>558</v>
      </c>
      <c r="D23976" s="1054" t="s">
        <v>16640</v>
      </c>
      <c r="E23976" s="642">
        <v>32883</v>
      </c>
      <c r="F23976" s="175"/>
      <c r="G23976" s="175">
        <f t="shared" si="842"/>
        <v>-32883</v>
      </c>
      <c r="H23976" s="701" t="s">
        <v>16397</v>
      </c>
    </row>
    <row r="23977" spans="1:8" ht="36" x14ac:dyDescent="0.2">
      <c r="A23977" s="729">
        <v>45775</v>
      </c>
      <c r="B23977" s="93" t="s">
        <v>13165</v>
      </c>
      <c r="C23977" s="93" t="s">
        <v>558</v>
      </c>
      <c r="D23977" s="800" t="s">
        <v>16535</v>
      </c>
      <c r="E23977" s="175"/>
      <c r="F23977" s="175">
        <v>3000000</v>
      </c>
      <c r="G23977" s="175">
        <f t="shared" si="842"/>
        <v>3000000</v>
      </c>
      <c r="H23977" s="701" t="s">
        <v>16397</v>
      </c>
    </row>
    <row r="23978" spans="1:8" ht="21.75" customHeight="1" x14ac:dyDescent="0.2">
      <c r="A23978" s="729">
        <v>45775</v>
      </c>
      <c r="B23978" s="93" t="s">
        <v>15430</v>
      </c>
      <c r="C23978" s="93" t="s">
        <v>558</v>
      </c>
      <c r="D23978" s="800" t="s">
        <v>16536</v>
      </c>
      <c r="E23978" s="175"/>
      <c r="F23978" s="175">
        <v>1500000</v>
      </c>
      <c r="G23978" s="175">
        <f t="shared" si="842"/>
        <v>1500000</v>
      </c>
      <c r="H23978" s="701" t="s">
        <v>16397</v>
      </c>
    </row>
    <row r="23979" spans="1:8" ht="36" x14ac:dyDescent="0.2">
      <c r="A23979" s="729">
        <v>45775</v>
      </c>
      <c r="B23979" s="93" t="s">
        <v>14539</v>
      </c>
      <c r="C23979" s="93" t="s">
        <v>558</v>
      </c>
      <c r="D23979" s="800" t="s">
        <v>16537</v>
      </c>
      <c r="E23979" s="175"/>
      <c r="F23979" s="175">
        <v>2600000</v>
      </c>
      <c r="G23979" s="175">
        <f t="shared" si="842"/>
        <v>2600000</v>
      </c>
      <c r="H23979" s="701" t="s">
        <v>16397</v>
      </c>
    </row>
    <row r="23980" spans="1:8" ht="23.25" customHeight="1" x14ac:dyDescent="0.2">
      <c r="A23980" s="729">
        <v>45775</v>
      </c>
      <c r="B23980" s="93" t="s">
        <v>16110</v>
      </c>
      <c r="C23980" s="93" t="s">
        <v>558</v>
      </c>
      <c r="D23980" s="800" t="s">
        <v>16538</v>
      </c>
      <c r="E23980" s="175"/>
      <c r="F23980" s="175">
        <v>3015000</v>
      </c>
      <c r="G23980" s="175">
        <f t="shared" si="842"/>
        <v>3015000</v>
      </c>
      <c r="H23980" s="701" t="s">
        <v>16397</v>
      </c>
    </row>
    <row r="23981" spans="1:8" ht="23.25" customHeight="1" x14ac:dyDescent="0.2">
      <c r="A23981" s="729">
        <v>45775</v>
      </c>
      <c r="B23981" s="93" t="s">
        <v>16110</v>
      </c>
      <c r="C23981" s="93" t="s">
        <v>558</v>
      </c>
      <c r="D23981" s="1054" t="s">
        <v>16641</v>
      </c>
      <c r="E23981" s="642">
        <v>101150</v>
      </c>
      <c r="F23981" s="175"/>
      <c r="G23981" s="175">
        <f t="shared" ref="G23981" si="843">F23981-E23981</f>
        <v>-101150</v>
      </c>
      <c r="H23981" s="701" t="s">
        <v>16397</v>
      </c>
    </row>
    <row r="23982" spans="1:8" ht="15" x14ac:dyDescent="0.2">
      <c r="A23982" s="1081">
        <v>45778</v>
      </c>
      <c r="B23982" s="1082" t="s">
        <v>16123</v>
      </c>
      <c r="C23982" s="1082" t="s">
        <v>10972</v>
      </c>
      <c r="D23982" s="1123" t="s">
        <v>16577</v>
      </c>
      <c r="E23982" s="1083">
        <v>100000</v>
      </c>
      <c r="F23982" s="1083"/>
      <c r="G23982" s="125">
        <f t="shared" si="842"/>
        <v>-100000</v>
      </c>
      <c r="H23982" s="1204" t="s">
        <v>16576</v>
      </c>
    </row>
    <row r="23983" spans="1:8" ht="15" x14ac:dyDescent="0.2">
      <c r="A23983" s="1081">
        <v>45779</v>
      </c>
      <c r="B23983" s="1082" t="s">
        <v>103</v>
      </c>
      <c r="C23983" s="1082" t="s">
        <v>793</v>
      </c>
      <c r="D23983" s="1123" t="s">
        <v>15859</v>
      </c>
      <c r="E23983" s="1083">
        <v>7000</v>
      </c>
      <c r="F23983" s="1083"/>
      <c r="G23983" s="125">
        <f t="shared" ref="G23983:G23993" si="844">F23983-E23983</f>
        <v>-7000</v>
      </c>
      <c r="H23983" s="1204" t="s">
        <v>16576</v>
      </c>
    </row>
    <row r="23984" spans="1:8" ht="15" x14ac:dyDescent="0.2">
      <c r="A23984" s="1081">
        <v>45779</v>
      </c>
      <c r="B23984" s="1082" t="s">
        <v>16309</v>
      </c>
      <c r="C23984" s="1082" t="s">
        <v>5740</v>
      </c>
      <c r="D23984" s="1123" t="s">
        <v>16578</v>
      </c>
      <c r="E23984" s="1083">
        <v>390</v>
      </c>
      <c r="F23984" s="1083"/>
      <c r="G23984" s="125">
        <f t="shared" si="844"/>
        <v>-390</v>
      </c>
      <c r="H23984" s="1204" t="s">
        <v>16576</v>
      </c>
    </row>
    <row r="23985" spans="1:8" ht="15" x14ac:dyDescent="0.2">
      <c r="A23985" s="1081">
        <v>45779</v>
      </c>
      <c r="B23985" s="1082" t="s">
        <v>10351</v>
      </c>
      <c r="C23985" s="1082" t="s">
        <v>285</v>
      </c>
      <c r="D23985" s="1123" t="s">
        <v>16579</v>
      </c>
      <c r="E23985" s="1083">
        <v>5000</v>
      </c>
      <c r="F23985" s="1083"/>
      <c r="G23985" s="125">
        <f t="shared" si="844"/>
        <v>-5000</v>
      </c>
      <c r="H23985" s="1204" t="s">
        <v>16576</v>
      </c>
    </row>
    <row r="23986" spans="1:8" ht="24" x14ac:dyDescent="0.2">
      <c r="A23986" s="1081">
        <v>45779</v>
      </c>
      <c r="B23986" s="1082" t="s">
        <v>14232</v>
      </c>
      <c r="C23986" s="1082" t="s">
        <v>391</v>
      </c>
      <c r="D23986" s="1123" t="s">
        <v>16580</v>
      </c>
      <c r="E23986" s="1083">
        <v>11500</v>
      </c>
      <c r="F23986" s="1083"/>
      <c r="G23986" s="125">
        <f t="shared" si="844"/>
        <v>-11500</v>
      </c>
      <c r="H23986" s="1204" t="s">
        <v>16576</v>
      </c>
    </row>
    <row r="23987" spans="1:8" ht="15" x14ac:dyDescent="0.2">
      <c r="A23987" s="1081">
        <v>45779</v>
      </c>
      <c r="B23987" s="1082" t="s">
        <v>103</v>
      </c>
      <c r="C23987" s="1082" t="s">
        <v>391</v>
      </c>
      <c r="D23987" s="1123" t="s">
        <v>10199</v>
      </c>
      <c r="E23987" s="1083">
        <v>4000</v>
      </c>
      <c r="F23987" s="1083"/>
      <c r="G23987" s="125">
        <f t="shared" si="844"/>
        <v>-4000</v>
      </c>
      <c r="H23987" s="1204" t="s">
        <v>16576</v>
      </c>
    </row>
    <row r="23988" spans="1:8" ht="15" x14ac:dyDescent="0.2">
      <c r="A23988" s="1081">
        <v>45779</v>
      </c>
      <c r="B23988" s="1082" t="s">
        <v>10764</v>
      </c>
      <c r="C23988" s="1082" t="s">
        <v>391</v>
      </c>
      <c r="D23988" s="1123" t="s">
        <v>16581</v>
      </c>
      <c r="E23988" s="1083">
        <v>1350</v>
      </c>
      <c r="F23988" s="1083"/>
      <c r="G23988" s="125">
        <f t="shared" si="844"/>
        <v>-1350</v>
      </c>
      <c r="H23988" s="1204" t="s">
        <v>16576</v>
      </c>
    </row>
    <row r="23989" spans="1:8" ht="15" x14ac:dyDescent="0.2">
      <c r="A23989" s="1081">
        <v>45779</v>
      </c>
      <c r="B23989" s="1082" t="s">
        <v>16110</v>
      </c>
      <c r="C23989" s="1082" t="s">
        <v>285</v>
      </c>
      <c r="D23989" s="1123" t="s">
        <v>16561</v>
      </c>
      <c r="E23989" s="1083">
        <v>2000</v>
      </c>
      <c r="F23989" s="1083"/>
      <c r="G23989" s="125">
        <f t="shared" si="844"/>
        <v>-2000</v>
      </c>
      <c r="H23989" s="1204" t="s">
        <v>16576</v>
      </c>
    </row>
    <row r="23990" spans="1:8" ht="15" x14ac:dyDescent="0.2">
      <c r="A23990" s="1081">
        <v>45779</v>
      </c>
      <c r="B23990" s="1082" t="s">
        <v>16110</v>
      </c>
      <c r="C23990" s="1082" t="s">
        <v>391</v>
      </c>
      <c r="D23990" s="1123" t="s">
        <v>15914</v>
      </c>
      <c r="E23990" s="1083">
        <v>3000</v>
      </c>
      <c r="F23990" s="1083"/>
      <c r="G23990" s="125">
        <f t="shared" si="844"/>
        <v>-3000</v>
      </c>
      <c r="H23990" s="1204" t="s">
        <v>16576</v>
      </c>
    </row>
    <row r="23991" spans="1:8" ht="15" x14ac:dyDescent="0.2">
      <c r="A23991" s="1081">
        <v>45779</v>
      </c>
      <c r="B23991" s="1082" t="s">
        <v>12594</v>
      </c>
      <c r="C23991" s="1082" t="s">
        <v>391</v>
      </c>
      <c r="D23991" s="1123" t="s">
        <v>16582</v>
      </c>
      <c r="E23991" s="1083">
        <v>500</v>
      </c>
      <c r="F23991" s="1083"/>
      <c r="G23991" s="125">
        <f t="shared" si="844"/>
        <v>-500</v>
      </c>
      <c r="H23991" s="1204" t="s">
        <v>16576</v>
      </c>
    </row>
    <row r="23992" spans="1:8" ht="15" x14ac:dyDescent="0.2">
      <c r="A23992" s="1081">
        <v>45779</v>
      </c>
      <c r="B23992" s="1082" t="s">
        <v>16110</v>
      </c>
      <c r="C23992" s="1082" t="s">
        <v>5740</v>
      </c>
      <c r="D23992" s="1123" t="s">
        <v>369</v>
      </c>
      <c r="E23992" s="1083">
        <v>800</v>
      </c>
      <c r="F23992" s="1083"/>
      <c r="G23992" s="125">
        <f t="shared" si="844"/>
        <v>-800</v>
      </c>
      <c r="H23992" s="1204" t="s">
        <v>16576</v>
      </c>
    </row>
    <row r="23993" spans="1:8" ht="15" x14ac:dyDescent="0.2">
      <c r="A23993" s="1081">
        <v>45779</v>
      </c>
      <c r="B23993" s="1082" t="s">
        <v>6503</v>
      </c>
      <c r="C23993" s="669" t="s">
        <v>15923</v>
      </c>
      <c r="D23993" s="669" t="s">
        <v>16583</v>
      </c>
      <c r="E23993" s="671">
        <v>16339</v>
      </c>
      <c r="F23993" s="1083"/>
      <c r="G23993" s="125">
        <f t="shared" si="844"/>
        <v>-16339</v>
      </c>
      <c r="H23993" s="1204" t="s">
        <v>16576</v>
      </c>
    </row>
    <row r="23994" spans="1:8" ht="15" x14ac:dyDescent="0.2">
      <c r="A23994" s="1081">
        <v>45779</v>
      </c>
      <c r="B23994" s="1082" t="s">
        <v>11068</v>
      </c>
      <c r="C23994" s="669" t="s">
        <v>15923</v>
      </c>
      <c r="D23994" s="669" t="s">
        <v>16583</v>
      </c>
      <c r="E23994" s="671">
        <v>798964</v>
      </c>
      <c r="F23994" s="1083"/>
      <c r="G23994" s="125">
        <f t="shared" ref="G23994:G23997" si="845">F23994-E23994</f>
        <v>-798964</v>
      </c>
      <c r="H23994" s="1204" t="s">
        <v>16576</v>
      </c>
    </row>
    <row r="23995" spans="1:8" ht="15" x14ac:dyDescent="0.2">
      <c r="A23995" s="1081">
        <v>45779</v>
      </c>
      <c r="B23995" s="1082" t="s">
        <v>14596</v>
      </c>
      <c r="C23995" s="669" t="s">
        <v>15923</v>
      </c>
      <c r="D23995" s="669" t="s">
        <v>16583</v>
      </c>
      <c r="E23995" s="671">
        <v>92622</v>
      </c>
      <c r="F23995" s="1083"/>
      <c r="G23995" s="125">
        <f t="shared" si="845"/>
        <v>-92622</v>
      </c>
      <c r="H23995" s="1204" t="s">
        <v>16576</v>
      </c>
    </row>
    <row r="23996" spans="1:8" ht="15" x14ac:dyDescent="0.2">
      <c r="A23996" s="1081">
        <v>45779</v>
      </c>
      <c r="B23996" s="1082" t="s">
        <v>15310</v>
      </c>
      <c r="C23996" s="669" t="s">
        <v>15923</v>
      </c>
      <c r="D23996" s="669" t="s">
        <v>16583</v>
      </c>
      <c r="E23996" s="671">
        <v>79601</v>
      </c>
      <c r="F23996" s="1083"/>
      <c r="G23996" s="125">
        <f t="shared" si="845"/>
        <v>-79601</v>
      </c>
      <c r="H23996" s="1204" t="s">
        <v>16576</v>
      </c>
    </row>
    <row r="23997" spans="1:8" ht="15" x14ac:dyDescent="0.2">
      <c r="A23997" s="1081">
        <v>45779</v>
      </c>
      <c r="B23997" s="1082" t="s">
        <v>15100</v>
      </c>
      <c r="C23997" s="669" t="s">
        <v>15923</v>
      </c>
      <c r="D23997" s="669" t="s">
        <v>16583</v>
      </c>
      <c r="E23997" s="671">
        <v>12474</v>
      </c>
      <c r="F23997" s="1083"/>
      <c r="G23997" s="125">
        <f t="shared" si="845"/>
        <v>-12474</v>
      </c>
      <c r="H23997" s="1204" t="s">
        <v>16576</v>
      </c>
    </row>
    <row r="23998" spans="1:8" ht="15" x14ac:dyDescent="0.2">
      <c r="A23998" s="1081">
        <v>45779</v>
      </c>
      <c r="B23998" s="1082" t="s">
        <v>16309</v>
      </c>
      <c r="C23998" s="1082" t="s">
        <v>10972</v>
      </c>
      <c r="D23998" s="1082" t="s">
        <v>16593</v>
      </c>
      <c r="E23998" s="1083">
        <v>20000</v>
      </c>
      <c r="F23998" s="1083"/>
      <c r="G23998" s="125">
        <f t="shared" ref="G23998:G23999" si="846">F23998-E23998</f>
        <v>-20000</v>
      </c>
      <c r="H23998" s="1204" t="s">
        <v>16576</v>
      </c>
    </row>
    <row r="23999" spans="1:8" ht="24" x14ac:dyDescent="0.2">
      <c r="A23999" s="1081">
        <v>45779</v>
      </c>
      <c r="B23999" s="1082" t="s">
        <v>16309</v>
      </c>
      <c r="C23999" s="1082" t="s">
        <v>16428</v>
      </c>
      <c r="D23999" s="1123" t="s">
        <v>16592</v>
      </c>
      <c r="E23999" s="1083">
        <v>25000</v>
      </c>
      <c r="F23999" s="1083"/>
      <c r="G23999" s="125">
        <f t="shared" si="846"/>
        <v>-25000</v>
      </c>
      <c r="H23999" s="1204" t="s">
        <v>16576</v>
      </c>
    </row>
    <row r="24000" spans="1:8" ht="15" x14ac:dyDescent="0.2">
      <c r="A24000" s="1081">
        <v>45780</v>
      </c>
      <c r="B24000" s="1082" t="s">
        <v>103</v>
      </c>
      <c r="C24000" s="1082" t="s">
        <v>391</v>
      </c>
      <c r="D24000" s="1123" t="s">
        <v>10199</v>
      </c>
      <c r="E24000" s="1083">
        <v>3000</v>
      </c>
      <c r="F24000" s="1083"/>
      <c r="G24000" s="125">
        <f t="shared" ref="G24000" si="847">F24000-E24000</f>
        <v>-3000</v>
      </c>
      <c r="H24000" s="1204" t="s">
        <v>16576</v>
      </c>
    </row>
    <row r="24001" spans="1:8" ht="15" x14ac:dyDescent="0.2">
      <c r="A24001" s="1081">
        <v>45781</v>
      </c>
      <c r="B24001" s="1082" t="s">
        <v>16462</v>
      </c>
      <c r="C24001" s="1082" t="s">
        <v>16812</v>
      </c>
      <c r="D24001" s="1123" t="s">
        <v>16594</v>
      </c>
      <c r="E24001" s="1083">
        <v>40000</v>
      </c>
      <c r="F24001" s="1083"/>
      <c r="G24001" s="125">
        <f t="shared" ref="G24001:G24002" si="848">F24001-E24001</f>
        <v>-40000</v>
      </c>
      <c r="H24001" s="1204" t="s">
        <v>16576</v>
      </c>
    </row>
    <row r="24002" spans="1:8" ht="15" x14ac:dyDescent="0.2">
      <c r="A24002" s="1081">
        <v>45781</v>
      </c>
      <c r="B24002" s="1082" t="s">
        <v>16123</v>
      </c>
      <c r="C24002" s="1082" t="s">
        <v>10972</v>
      </c>
      <c r="D24002" s="1123" t="s">
        <v>16595</v>
      </c>
      <c r="E24002" s="1083">
        <v>100000</v>
      </c>
      <c r="F24002" s="1083"/>
      <c r="G24002" s="125">
        <f t="shared" si="848"/>
        <v>-100000</v>
      </c>
      <c r="H24002" s="1204" t="s">
        <v>16576</v>
      </c>
    </row>
    <row r="24003" spans="1:8" ht="15" x14ac:dyDescent="0.2">
      <c r="A24003" s="1081">
        <v>45782</v>
      </c>
      <c r="B24003" s="1082" t="s">
        <v>16110</v>
      </c>
      <c r="C24003" s="1082" t="s">
        <v>10972</v>
      </c>
      <c r="D24003" s="1123" t="s">
        <v>16596</v>
      </c>
      <c r="E24003" s="1083">
        <v>3300</v>
      </c>
      <c r="F24003" s="1083"/>
      <c r="G24003" s="125">
        <f t="shared" ref="G24003:G24007" si="849">F24003-E24003</f>
        <v>-3300</v>
      </c>
      <c r="H24003" s="1204" t="s">
        <v>16576</v>
      </c>
    </row>
    <row r="24004" spans="1:8" ht="15" x14ac:dyDescent="0.2">
      <c r="A24004" s="1081">
        <v>45782</v>
      </c>
      <c r="B24004" s="1082" t="s">
        <v>103</v>
      </c>
      <c r="C24004" s="1082" t="s">
        <v>391</v>
      </c>
      <c r="D24004" s="1123" t="s">
        <v>16597</v>
      </c>
      <c r="E24004" s="1083">
        <v>1630</v>
      </c>
      <c r="F24004" s="1083"/>
      <c r="G24004" s="125">
        <f t="shared" si="849"/>
        <v>-1630</v>
      </c>
      <c r="H24004" s="1204" t="s">
        <v>16576</v>
      </c>
    </row>
    <row r="24005" spans="1:8" ht="15" x14ac:dyDescent="0.2">
      <c r="A24005" s="1081">
        <v>45782</v>
      </c>
      <c r="B24005" s="1082" t="s">
        <v>12594</v>
      </c>
      <c r="C24005" s="1082" t="s">
        <v>5740</v>
      </c>
      <c r="D24005" s="1123" t="s">
        <v>369</v>
      </c>
      <c r="E24005" s="1083">
        <v>2000</v>
      </c>
      <c r="F24005" s="1083"/>
      <c r="G24005" s="125">
        <f t="shared" si="849"/>
        <v>-2000</v>
      </c>
      <c r="H24005" s="1204" t="s">
        <v>16576</v>
      </c>
    </row>
    <row r="24006" spans="1:8" ht="15" x14ac:dyDescent="0.2">
      <c r="A24006" s="1081">
        <v>45782</v>
      </c>
      <c r="B24006" s="1082" t="s">
        <v>16123</v>
      </c>
      <c r="C24006" s="1082" t="s">
        <v>5409</v>
      </c>
      <c r="D24006" s="1123" t="s">
        <v>14047</v>
      </c>
      <c r="E24006" s="1083">
        <v>10000</v>
      </c>
      <c r="F24006" s="1083"/>
      <c r="G24006" s="125">
        <f t="shared" si="849"/>
        <v>-10000</v>
      </c>
      <c r="H24006" s="1204" t="s">
        <v>16576</v>
      </c>
    </row>
    <row r="24007" spans="1:8" ht="15" x14ac:dyDescent="0.2">
      <c r="A24007" s="1081">
        <v>45782</v>
      </c>
      <c r="B24007" s="1082" t="s">
        <v>13240</v>
      </c>
      <c r="C24007" s="1082" t="s">
        <v>5740</v>
      </c>
      <c r="D24007" s="1123" t="s">
        <v>16598</v>
      </c>
      <c r="E24007" s="1083">
        <v>1000</v>
      </c>
      <c r="F24007" s="1083"/>
      <c r="G24007" s="125">
        <f t="shared" si="849"/>
        <v>-1000</v>
      </c>
      <c r="H24007" s="1204" t="s">
        <v>16576</v>
      </c>
    </row>
    <row r="24008" spans="1:8" ht="15" x14ac:dyDescent="0.2">
      <c r="A24008" s="1081">
        <v>45782</v>
      </c>
      <c r="B24008" s="1082" t="s">
        <v>16110</v>
      </c>
      <c r="C24008" s="1082" t="s">
        <v>14803</v>
      </c>
      <c r="D24008" s="1123" t="s">
        <v>16300</v>
      </c>
      <c r="E24008" s="1083">
        <v>256000</v>
      </c>
      <c r="F24008" s="1083"/>
      <c r="G24008" s="125">
        <f t="shared" ref="G24008" si="850">F24008-E24008</f>
        <v>-256000</v>
      </c>
      <c r="H24008" s="1204" t="s">
        <v>16576</v>
      </c>
    </row>
    <row r="24009" spans="1:8" ht="15" x14ac:dyDescent="0.2">
      <c r="A24009" s="1081">
        <v>45783</v>
      </c>
      <c r="B24009" s="1082" t="s">
        <v>16398</v>
      </c>
      <c r="C24009" s="1082" t="s">
        <v>391</v>
      </c>
      <c r="D24009" s="1123" t="s">
        <v>15362</v>
      </c>
      <c r="E24009" s="1083">
        <v>1000</v>
      </c>
      <c r="F24009" s="1083"/>
      <c r="G24009" s="125">
        <f t="shared" ref="G24009:G24034" si="851">F24009-E24009</f>
        <v>-1000</v>
      </c>
      <c r="H24009" s="1204" t="s">
        <v>16576</v>
      </c>
    </row>
    <row r="24010" spans="1:8" ht="15" x14ac:dyDescent="0.2">
      <c r="A24010" s="1081">
        <v>45783</v>
      </c>
      <c r="B24010" s="1082" t="s">
        <v>10764</v>
      </c>
      <c r="C24010" s="1082" t="s">
        <v>10972</v>
      </c>
      <c r="D24010" s="1123" t="s">
        <v>16599</v>
      </c>
      <c r="E24010" s="1083">
        <v>1000</v>
      </c>
      <c r="F24010" s="1083"/>
      <c r="G24010" s="125">
        <f t="shared" si="851"/>
        <v>-1000</v>
      </c>
      <c r="H24010" s="1204" t="s">
        <v>16576</v>
      </c>
    </row>
    <row r="24011" spans="1:8" ht="15" x14ac:dyDescent="0.2">
      <c r="A24011" s="1081">
        <v>45783</v>
      </c>
      <c r="B24011" s="1082" t="s">
        <v>16110</v>
      </c>
      <c r="C24011" s="1082" t="s">
        <v>285</v>
      </c>
      <c r="D24011" s="1123" t="s">
        <v>16600</v>
      </c>
      <c r="E24011" s="1083">
        <v>1000</v>
      </c>
      <c r="F24011" s="1083"/>
      <c r="G24011" s="125">
        <f t="shared" si="851"/>
        <v>-1000</v>
      </c>
      <c r="H24011" s="1204" t="s">
        <v>16576</v>
      </c>
    </row>
    <row r="24012" spans="1:8" ht="15" x14ac:dyDescent="0.2">
      <c r="A24012" s="1081">
        <v>45783</v>
      </c>
      <c r="B24012" s="1082" t="s">
        <v>16110</v>
      </c>
      <c r="C24012" s="1082" t="s">
        <v>5740</v>
      </c>
      <c r="D24012" s="1123" t="s">
        <v>369</v>
      </c>
      <c r="E24012" s="1083">
        <v>2800</v>
      </c>
      <c r="F24012" s="1083"/>
      <c r="G24012" s="125">
        <f t="shared" si="851"/>
        <v>-2800</v>
      </c>
      <c r="H24012" s="1204" t="s">
        <v>16576</v>
      </c>
    </row>
    <row r="24013" spans="1:8" ht="15" x14ac:dyDescent="0.2">
      <c r="A24013" s="1081">
        <v>45783</v>
      </c>
      <c r="B24013" s="1082" t="s">
        <v>13240</v>
      </c>
      <c r="C24013" s="1082" t="s">
        <v>10972</v>
      </c>
      <c r="D24013" s="1123" t="s">
        <v>11255</v>
      </c>
      <c r="E24013" s="1083">
        <v>830</v>
      </c>
      <c r="F24013" s="1083"/>
      <c r="G24013" s="125">
        <f t="shared" si="851"/>
        <v>-830</v>
      </c>
      <c r="H24013" s="1204" t="s">
        <v>16576</v>
      </c>
    </row>
    <row r="24014" spans="1:8" ht="15" x14ac:dyDescent="0.2">
      <c r="A24014" s="1081">
        <v>45783</v>
      </c>
      <c r="B24014" s="1082" t="s">
        <v>16110</v>
      </c>
      <c r="C24014" s="1082" t="s">
        <v>10972</v>
      </c>
      <c r="D24014" s="1123" t="s">
        <v>16601</v>
      </c>
      <c r="E24014" s="1083">
        <v>2280</v>
      </c>
      <c r="F24014" s="1083"/>
      <c r="G24014" s="125">
        <f t="shared" si="851"/>
        <v>-2280</v>
      </c>
      <c r="H24014" s="1204" t="s">
        <v>16576</v>
      </c>
    </row>
    <row r="24015" spans="1:8" ht="15" x14ac:dyDescent="0.2">
      <c r="A24015" s="1081">
        <v>45783</v>
      </c>
      <c r="B24015" s="1082" t="s">
        <v>103</v>
      </c>
      <c r="C24015" s="1082" t="s">
        <v>756</v>
      </c>
      <c r="D24015" s="1123" t="s">
        <v>16602</v>
      </c>
      <c r="E24015" s="1083">
        <v>900</v>
      </c>
      <c r="F24015" s="1083"/>
      <c r="G24015" s="125">
        <f t="shared" si="851"/>
        <v>-900</v>
      </c>
      <c r="H24015" s="1204" t="s">
        <v>16576</v>
      </c>
    </row>
    <row r="24016" spans="1:8" ht="15" x14ac:dyDescent="0.2">
      <c r="A24016" s="1081">
        <v>45783</v>
      </c>
      <c r="B24016" s="1082" t="s">
        <v>103</v>
      </c>
      <c r="C24016" s="1082" t="s">
        <v>391</v>
      </c>
      <c r="D24016" s="1123" t="s">
        <v>10199</v>
      </c>
      <c r="E24016" s="1083">
        <v>4000</v>
      </c>
      <c r="F24016" s="1083"/>
      <c r="G24016" s="125">
        <f t="shared" si="851"/>
        <v>-4000</v>
      </c>
      <c r="H24016" s="1204" t="s">
        <v>16576</v>
      </c>
    </row>
    <row r="24017" spans="1:8" ht="15" x14ac:dyDescent="0.2">
      <c r="A24017" s="1081">
        <v>45783</v>
      </c>
      <c r="B24017" s="1082" t="s">
        <v>15261</v>
      </c>
      <c r="C24017" s="1082" t="s">
        <v>391</v>
      </c>
      <c r="D24017" s="1123" t="s">
        <v>16603</v>
      </c>
      <c r="E24017" s="1083">
        <v>2000</v>
      </c>
      <c r="F24017" s="1083"/>
      <c r="G24017" s="125">
        <f t="shared" si="851"/>
        <v>-2000</v>
      </c>
      <c r="H24017" s="1204" t="s">
        <v>16576</v>
      </c>
    </row>
    <row r="24018" spans="1:8" ht="15" x14ac:dyDescent="0.2">
      <c r="A24018" s="1081">
        <v>45783</v>
      </c>
      <c r="B24018" s="1082" t="s">
        <v>16264</v>
      </c>
      <c r="C24018" s="1082" t="s">
        <v>285</v>
      </c>
      <c r="D24018" s="1123" t="s">
        <v>16511</v>
      </c>
      <c r="E24018" s="1083">
        <v>1800</v>
      </c>
      <c r="F24018" s="1083"/>
      <c r="G24018" s="125">
        <f t="shared" si="851"/>
        <v>-1800</v>
      </c>
      <c r="H24018" s="1204" t="s">
        <v>16576</v>
      </c>
    </row>
    <row r="24019" spans="1:8" ht="15" x14ac:dyDescent="0.2">
      <c r="A24019" s="1081">
        <v>45783</v>
      </c>
      <c r="B24019" s="1082" t="s">
        <v>16110</v>
      </c>
      <c r="C24019" s="1082" t="s">
        <v>5740</v>
      </c>
      <c r="D24019" s="1123" t="s">
        <v>369</v>
      </c>
      <c r="E24019" s="1083">
        <v>800</v>
      </c>
      <c r="F24019" s="1083"/>
      <c r="G24019" s="125">
        <f t="shared" si="851"/>
        <v>-800</v>
      </c>
      <c r="H24019" s="1204" t="s">
        <v>16576</v>
      </c>
    </row>
    <row r="24020" spans="1:8" ht="15" x14ac:dyDescent="0.2">
      <c r="A24020" s="1081">
        <v>45783</v>
      </c>
      <c r="B24020" s="1082" t="s">
        <v>14334</v>
      </c>
      <c r="C24020" s="1082" t="s">
        <v>10972</v>
      </c>
      <c r="D24020" s="1123" t="s">
        <v>16604</v>
      </c>
      <c r="E24020" s="1083">
        <v>16090</v>
      </c>
      <c r="F24020" s="1083"/>
      <c r="G24020" s="125">
        <f t="shared" si="851"/>
        <v>-16090</v>
      </c>
      <c r="H24020" s="1204" t="s">
        <v>16576</v>
      </c>
    </row>
    <row r="24021" spans="1:8" ht="15" x14ac:dyDescent="0.2">
      <c r="A24021" s="1081">
        <v>45783</v>
      </c>
      <c r="B24021" s="1082" t="s">
        <v>16264</v>
      </c>
      <c r="C24021" s="1082" t="s">
        <v>10972</v>
      </c>
      <c r="D24021" s="1123" t="s">
        <v>10532</v>
      </c>
      <c r="E24021" s="1083">
        <v>10770</v>
      </c>
      <c r="F24021" s="1083"/>
      <c r="G24021" s="125">
        <f t="shared" si="851"/>
        <v>-10770</v>
      </c>
      <c r="H24021" s="1204" t="s">
        <v>16576</v>
      </c>
    </row>
    <row r="24022" spans="1:8" ht="15" x14ac:dyDescent="0.2">
      <c r="A24022" s="1081">
        <v>45783</v>
      </c>
      <c r="B24022" s="1082" t="s">
        <v>11068</v>
      </c>
      <c r="C24022" s="1082" t="s">
        <v>5740</v>
      </c>
      <c r="D24022" s="1123" t="s">
        <v>369</v>
      </c>
      <c r="E24022" s="1083">
        <v>2000</v>
      </c>
      <c r="F24022" s="1083"/>
      <c r="G24022" s="125">
        <f t="shared" si="851"/>
        <v>-2000</v>
      </c>
      <c r="H24022" s="1204" t="s">
        <v>16576</v>
      </c>
    </row>
    <row r="24023" spans="1:8" ht="15" x14ac:dyDescent="0.2">
      <c r="A24023" s="1081">
        <v>45783</v>
      </c>
      <c r="B24023" s="1082" t="s">
        <v>11068</v>
      </c>
      <c r="C24023" s="1082" t="s">
        <v>12271</v>
      </c>
      <c r="D24023" s="1123" t="s">
        <v>1156</v>
      </c>
      <c r="E24023" s="1083">
        <v>50000</v>
      </c>
      <c r="F24023" s="1083"/>
      <c r="G24023" s="125">
        <f t="shared" si="851"/>
        <v>-50000</v>
      </c>
      <c r="H24023" s="1204" t="s">
        <v>16576</v>
      </c>
    </row>
    <row r="24024" spans="1:8" ht="15" x14ac:dyDescent="0.2">
      <c r="A24024" s="1081">
        <v>45783</v>
      </c>
      <c r="B24024" s="1082" t="s">
        <v>3945</v>
      </c>
      <c r="C24024" s="1082" t="s">
        <v>10972</v>
      </c>
      <c r="D24024" s="1123" t="s">
        <v>16605</v>
      </c>
      <c r="E24024" s="1083">
        <v>44000</v>
      </c>
      <c r="F24024" s="1083"/>
      <c r="G24024" s="125">
        <f t="shared" si="851"/>
        <v>-44000</v>
      </c>
      <c r="H24024" s="1204" t="s">
        <v>16576</v>
      </c>
    </row>
    <row r="24025" spans="1:8" ht="15" x14ac:dyDescent="0.2">
      <c r="A24025" s="1081">
        <v>45783</v>
      </c>
      <c r="B24025" s="1132" t="s">
        <v>3945</v>
      </c>
      <c r="C24025" s="1132" t="s">
        <v>793</v>
      </c>
      <c r="D24025" s="1133" t="s">
        <v>12071</v>
      </c>
      <c r="E24025" s="1134">
        <v>184279.16666666669</v>
      </c>
      <c r="F24025" s="1083"/>
      <c r="G24025" s="125">
        <f t="shared" si="851"/>
        <v>-184279.16666666669</v>
      </c>
      <c r="H24025" s="1204" t="s">
        <v>16576</v>
      </c>
    </row>
    <row r="24026" spans="1:8" ht="15" x14ac:dyDescent="0.2">
      <c r="A24026" s="1081">
        <v>45783</v>
      </c>
      <c r="B24026" s="1132" t="s">
        <v>13213</v>
      </c>
      <c r="C24026" s="1132" t="s">
        <v>793</v>
      </c>
      <c r="D24026" s="1133" t="s">
        <v>10340</v>
      </c>
      <c r="E24026" s="1134">
        <v>75000</v>
      </c>
      <c r="F24026" s="1083"/>
      <c r="G24026" s="125">
        <f t="shared" si="851"/>
        <v>-75000</v>
      </c>
      <c r="H24026" s="1204" t="s">
        <v>16576</v>
      </c>
    </row>
    <row r="24027" spans="1:8" ht="15" x14ac:dyDescent="0.2">
      <c r="A24027" s="1081">
        <v>45783</v>
      </c>
      <c r="B24027" s="1132" t="s">
        <v>37</v>
      </c>
      <c r="C24027" s="1132" t="s">
        <v>793</v>
      </c>
      <c r="D24027" s="1133" t="s">
        <v>11813</v>
      </c>
      <c r="E24027" s="1134">
        <v>223492</v>
      </c>
      <c r="F24027" s="1083"/>
      <c r="G24027" s="125">
        <f t="shared" si="851"/>
        <v>-223492</v>
      </c>
      <c r="H24027" s="1204" t="s">
        <v>16576</v>
      </c>
    </row>
    <row r="24028" spans="1:8" ht="15" x14ac:dyDescent="0.2">
      <c r="A24028" s="1081">
        <v>45783</v>
      </c>
      <c r="B24028" s="1132" t="s">
        <v>16264</v>
      </c>
      <c r="C24028" s="1132" t="s">
        <v>793</v>
      </c>
      <c r="D24028" s="1133" t="s">
        <v>16606</v>
      </c>
      <c r="E24028" s="1134">
        <v>57520</v>
      </c>
      <c r="F24028" s="1083"/>
      <c r="G24028" s="125">
        <f t="shared" si="851"/>
        <v>-57520</v>
      </c>
      <c r="H24028" s="1204" t="s">
        <v>16576</v>
      </c>
    </row>
    <row r="24029" spans="1:8" ht="15" x14ac:dyDescent="0.2">
      <c r="A24029" s="1081">
        <v>45783</v>
      </c>
      <c r="B24029" s="1132" t="s">
        <v>103</v>
      </c>
      <c r="C24029" s="1132" t="s">
        <v>793</v>
      </c>
      <c r="D24029" s="1133" t="s">
        <v>12125</v>
      </c>
      <c r="E24029" s="1134">
        <v>42000</v>
      </c>
      <c r="F24029" s="1083"/>
      <c r="G24029" s="125">
        <f t="shared" si="851"/>
        <v>-42000</v>
      </c>
      <c r="H24029" s="1204" t="s">
        <v>16576</v>
      </c>
    </row>
    <row r="24030" spans="1:8" ht="15" x14ac:dyDescent="0.2">
      <c r="A24030" s="1081">
        <v>45783</v>
      </c>
      <c r="B24030" s="1132" t="s">
        <v>15261</v>
      </c>
      <c r="C24030" s="1132" t="s">
        <v>793</v>
      </c>
      <c r="D24030" s="1133" t="s">
        <v>15463</v>
      </c>
      <c r="E24030" s="1134">
        <v>71955</v>
      </c>
      <c r="F24030" s="1083"/>
      <c r="G24030" s="125">
        <f t="shared" si="851"/>
        <v>-71955</v>
      </c>
      <c r="H24030" s="1204" t="s">
        <v>16576</v>
      </c>
    </row>
    <row r="24031" spans="1:8" ht="15" x14ac:dyDescent="0.2">
      <c r="A24031" s="1081">
        <v>45783</v>
      </c>
      <c r="B24031" s="1132" t="s">
        <v>12594</v>
      </c>
      <c r="C24031" s="1132" t="s">
        <v>793</v>
      </c>
      <c r="D24031" s="1133" t="s">
        <v>16607</v>
      </c>
      <c r="E24031" s="1134">
        <v>296278</v>
      </c>
      <c r="F24031" s="1083"/>
      <c r="G24031" s="125">
        <f t="shared" si="851"/>
        <v>-296278</v>
      </c>
      <c r="H24031" s="1204" t="s">
        <v>16576</v>
      </c>
    </row>
    <row r="24032" spans="1:8" ht="15" x14ac:dyDescent="0.2">
      <c r="A24032" s="1081">
        <v>45783</v>
      </c>
      <c r="B24032" s="1132" t="s">
        <v>103</v>
      </c>
      <c r="C24032" s="1132" t="s">
        <v>793</v>
      </c>
      <c r="D24032" s="1133" t="s">
        <v>7216</v>
      </c>
      <c r="E24032" s="1134">
        <v>364762.5</v>
      </c>
      <c r="F24032" s="1083"/>
      <c r="G24032" s="125">
        <f t="shared" si="851"/>
        <v>-364762.5</v>
      </c>
      <c r="H24032" s="1204" t="s">
        <v>16576</v>
      </c>
    </row>
    <row r="24033" spans="1:8" ht="15" x14ac:dyDescent="0.2">
      <c r="A24033" s="1081">
        <v>45783</v>
      </c>
      <c r="B24033" s="1082" t="s">
        <v>103</v>
      </c>
      <c r="C24033" s="1082" t="s">
        <v>391</v>
      </c>
      <c r="D24033" s="1123" t="s">
        <v>10967</v>
      </c>
      <c r="E24033" s="1083">
        <v>2500</v>
      </c>
      <c r="F24033" s="1083"/>
      <c r="G24033" s="125">
        <f t="shared" si="851"/>
        <v>-2500</v>
      </c>
      <c r="H24033" s="1204" t="s">
        <v>16576</v>
      </c>
    </row>
    <row r="24034" spans="1:8" ht="15" x14ac:dyDescent="0.2">
      <c r="A24034" s="1081">
        <v>45783</v>
      </c>
      <c r="B24034" s="1082" t="s">
        <v>16309</v>
      </c>
      <c r="C24034" s="1082" t="s">
        <v>5409</v>
      </c>
      <c r="D24034" s="1123" t="s">
        <v>14047</v>
      </c>
      <c r="E24034" s="1083">
        <v>10000</v>
      </c>
      <c r="F24034" s="1083"/>
      <c r="G24034" s="125">
        <f t="shared" si="851"/>
        <v>-10000</v>
      </c>
      <c r="H24034" s="1204" t="s">
        <v>16576</v>
      </c>
    </row>
    <row r="24035" spans="1:8" ht="15" x14ac:dyDescent="0.2">
      <c r="A24035" s="1081">
        <v>45783</v>
      </c>
      <c r="B24035" s="1082" t="s">
        <v>16110</v>
      </c>
      <c r="C24035" s="1082" t="s">
        <v>16449</v>
      </c>
      <c r="D24035" s="1123" t="s">
        <v>16608</v>
      </c>
      <c r="E24035" s="1083">
        <v>213500</v>
      </c>
      <c r="F24035" s="1083"/>
      <c r="G24035" s="125">
        <f t="shared" ref="G24035:G24036" si="852">F24035-E24035</f>
        <v>-213500</v>
      </c>
      <c r="H24035" s="1204" t="s">
        <v>16576</v>
      </c>
    </row>
    <row r="24036" spans="1:8" ht="24" x14ac:dyDescent="0.2">
      <c r="A24036" s="1081">
        <v>45783</v>
      </c>
      <c r="B24036" s="1082" t="s">
        <v>16110</v>
      </c>
      <c r="C24036" s="1082" t="s">
        <v>15632</v>
      </c>
      <c r="D24036" s="1123" t="s">
        <v>16609</v>
      </c>
      <c r="E24036" s="1083">
        <v>349000</v>
      </c>
      <c r="F24036" s="1083"/>
      <c r="G24036" s="125">
        <f t="shared" si="852"/>
        <v>-349000</v>
      </c>
      <c r="H24036" s="1204" t="s">
        <v>16576</v>
      </c>
    </row>
    <row r="24037" spans="1:8" ht="15" x14ac:dyDescent="0.2">
      <c r="A24037" s="1081">
        <v>45784</v>
      </c>
      <c r="B24037" s="1082" t="s">
        <v>37</v>
      </c>
      <c r="C24037" s="1082" t="s">
        <v>391</v>
      </c>
      <c r="D24037" s="1123" t="s">
        <v>16610</v>
      </c>
      <c r="E24037" s="1083">
        <v>700</v>
      </c>
      <c r="F24037" s="1083"/>
      <c r="G24037" s="125">
        <f t="shared" ref="G24037:G24057" si="853">F24037-E24037</f>
        <v>-700</v>
      </c>
      <c r="H24037" s="1204" t="s">
        <v>16576</v>
      </c>
    </row>
    <row r="24038" spans="1:8" ht="15" x14ac:dyDescent="0.2">
      <c r="A24038" s="1081">
        <v>45784</v>
      </c>
      <c r="B24038" s="1082" t="s">
        <v>37</v>
      </c>
      <c r="C24038" s="1082" t="s">
        <v>391</v>
      </c>
      <c r="D24038" s="1123" t="s">
        <v>16611</v>
      </c>
      <c r="E24038" s="1083">
        <v>3000</v>
      </c>
      <c r="F24038" s="1083"/>
      <c r="G24038" s="125">
        <f t="shared" si="853"/>
        <v>-3000</v>
      </c>
      <c r="H24038" s="1204" t="s">
        <v>16576</v>
      </c>
    </row>
    <row r="24039" spans="1:8" ht="15" x14ac:dyDescent="0.2">
      <c r="A24039" s="1081">
        <v>45784</v>
      </c>
      <c r="B24039" s="1082" t="s">
        <v>16110</v>
      </c>
      <c r="C24039" s="1082" t="s">
        <v>5740</v>
      </c>
      <c r="D24039" s="1123" t="s">
        <v>369</v>
      </c>
      <c r="E24039" s="1083">
        <v>2400</v>
      </c>
      <c r="F24039" s="1083"/>
      <c r="G24039" s="125">
        <f t="shared" si="853"/>
        <v>-2400</v>
      </c>
      <c r="H24039" s="1204" t="s">
        <v>16576</v>
      </c>
    </row>
    <row r="24040" spans="1:8" ht="15" x14ac:dyDescent="0.2">
      <c r="A24040" s="1081">
        <v>45784</v>
      </c>
      <c r="B24040" s="1132" t="s">
        <v>16517</v>
      </c>
      <c r="C24040" s="1132" t="s">
        <v>793</v>
      </c>
      <c r="D24040" s="1133" t="s">
        <v>16317</v>
      </c>
      <c r="E24040" s="1134">
        <v>72440</v>
      </c>
      <c r="F24040" s="1083"/>
      <c r="G24040" s="125">
        <f t="shared" si="853"/>
        <v>-72440</v>
      </c>
      <c r="H24040" s="1204" t="s">
        <v>16576</v>
      </c>
    </row>
    <row r="24041" spans="1:8" ht="15" x14ac:dyDescent="0.2">
      <c r="A24041" s="1081">
        <v>45784</v>
      </c>
      <c r="B24041" s="1082" t="s">
        <v>103</v>
      </c>
      <c r="C24041" s="1082" t="s">
        <v>391</v>
      </c>
      <c r="D24041" s="1123" t="s">
        <v>10199</v>
      </c>
      <c r="E24041" s="1083">
        <v>3000</v>
      </c>
      <c r="F24041" s="1083"/>
      <c r="G24041" s="125">
        <f t="shared" si="853"/>
        <v>-3000</v>
      </c>
      <c r="H24041" s="1204" t="s">
        <v>16576</v>
      </c>
    </row>
    <row r="24042" spans="1:8" ht="15" x14ac:dyDescent="0.2">
      <c r="A24042" s="1081">
        <v>45784</v>
      </c>
      <c r="B24042" s="1082" t="s">
        <v>16462</v>
      </c>
      <c r="C24042" s="1082" t="s">
        <v>10332</v>
      </c>
      <c r="D24042" s="1123" t="s">
        <v>16612</v>
      </c>
      <c r="E24042" s="1083">
        <v>2000</v>
      </c>
      <c r="F24042" s="1083"/>
      <c r="G24042" s="125">
        <f t="shared" si="853"/>
        <v>-2000</v>
      </c>
      <c r="H24042" s="1204" t="s">
        <v>16576</v>
      </c>
    </row>
    <row r="24043" spans="1:8" ht="15" x14ac:dyDescent="0.2">
      <c r="A24043" s="1081">
        <v>45784</v>
      </c>
      <c r="B24043" s="1082" t="s">
        <v>13240</v>
      </c>
      <c r="C24043" s="1082" t="s">
        <v>10972</v>
      </c>
      <c r="D24043" s="1123" t="s">
        <v>16613</v>
      </c>
      <c r="E24043" s="1083">
        <v>2050</v>
      </c>
      <c r="F24043" s="1083"/>
      <c r="G24043" s="125">
        <f t="shared" si="853"/>
        <v>-2050</v>
      </c>
      <c r="H24043" s="1204" t="s">
        <v>16576</v>
      </c>
    </row>
    <row r="24044" spans="1:8" ht="15" x14ac:dyDescent="0.2">
      <c r="A24044" s="1081">
        <v>45784</v>
      </c>
      <c r="B24044" s="1132" t="s">
        <v>13240</v>
      </c>
      <c r="C24044" s="1132" t="s">
        <v>793</v>
      </c>
      <c r="D24044" s="1133" t="s">
        <v>16312</v>
      </c>
      <c r="E24044" s="1134">
        <v>78670</v>
      </c>
      <c r="F24044" s="1083"/>
      <c r="G24044" s="125">
        <f t="shared" si="853"/>
        <v>-78670</v>
      </c>
      <c r="H24044" s="1204" t="s">
        <v>16576</v>
      </c>
    </row>
    <row r="24045" spans="1:8" ht="15" x14ac:dyDescent="0.2">
      <c r="A24045" s="1081">
        <v>45784</v>
      </c>
      <c r="B24045" s="1082" t="s">
        <v>16110</v>
      </c>
      <c r="C24045" s="1082" t="s">
        <v>10972</v>
      </c>
      <c r="D24045" s="1123" t="s">
        <v>15823</v>
      </c>
      <c r="E24045" s="1083">
        <v>4700</v>
      </c>
      <c r="F24045" s="1083"/>
      <c r="G24045" s="125">
        <f t="shared" si="853"/>
        <v>-4700</v>
      </c>
      <c r="H24045" s="1204" t="s">
        <v>16576</v>
      </c>
    </row>
    <row r="24046" spans="1:8" ht="15" x14ac:dyDescent="0.2">
      <c r="A24046" s="1081">
        <v>45784</v>
      </c>
      <c r="B24046" s="1082" t="s">
        <v>16110</v>
      </c>
      <c r="C24046" s="1082" t="s">
        <v>5740</v>
      </c>
      <c r="D24046" s="1123" t="s">
        <v>16562</v>
      </c>
      <c r="E24046" s="1083">
        <v>6000</v>
      </c>
      <c r="F24046" s="1083"/>
      <c r="G24046" s="125">
        <f t="shared" si="853"/>
        <v>-6000</v>
      </c>
      <c r="H24046" s="1204" t="s">
        <v>16576</v>
      </c>
    </row>
    <row r="24047" spans="1:8" ht="15" x14ac:dyDescent="0.2">
      <c r="A24047" s="1081">
        <v>45784</v>
      </c>
      <c r="B24047" s="1082" t="s">
        <v>16398</v>
      </c>
      <c r="C24047" s="1082" t="s">
        <v>756</v>
      </c>
      <c r="D24047" s="1123" t="s">
        <v>16614</v>
      </c>
      <c r="E24047" s="1083">
        <v>3000</v>
      </c>
      <c r="F24047" s="1083"/>
      <c r="G24047" s="125">
        <f t="shared" si="853"/>
        <v>-3000</v>
      </c>
      <c r="H24047" s="1204" t="s">
        <v>16576</v>
      </c>
    </row>
    <row r="24048" spans="1:8" ht="15" x14ac:dyDescent="0.2">
      <c r="A24048" s="1081">
        <v>45784</v>
      </c>
      <c r="B24048" s="1082" t="s">
        <v>16309</v>
      </c>
      <c r="C24048" s="1082" t="s">
        <v>5740</v>
      </c>
      <c r="D24048" s="1123" t="s">
        <v>16615</v>
      </c>
      <c r="E24048" s="1083">
        <v>790</v>
      </c>
      <c r="F24048" s="1083"/>
      <c r="G24048" s="125">
        <f t="shared" si="853"/>
        <v>-790</v>
      </c>
      <c r="H24048" s="1204" t="s">
        <v>16576</v>
      </c>
    </row>
    <row r="24049" spans="1:8" ht="15" x14ac:dyDescent="0.2">
      <c r="A24049" s="1081">
        <v>45784</v>
      </c>
      <c r="B24049" s="1132" t="s">
        <v>14351</v>
      </c>
      <c r="C24049" s="1132" t="s">
        <v>793</v>
      </c>
      <c r="D24049" s="1133" t="s">
        <v>15473</v>
      </c>
      <c r="E24049" s="1134">
        <v>45000</v>
      </c>
      <c r="F24049" s="1083"/>
      <c r="G24049" s="125">
        <f t="shared" si="853"/>
        <v>-45000</v>
      </c>
      <c r="H24049" s="1204" t="s">
        <v>16576</v>
      </c>
    </row>
    <row r="24050" spans="1:8" ht="15" x14ac:dyDescent="0.2">
      <c r="A24050" s="1081">
        <v>45784</v>
      </c>
      <c r="B24050" s="1082" t="s">
        <v>16110</v>
      </c>
      <c r="C24050" s="1082" t="s">
        <v>391</v>
      </c>
      <c r="D24050" s="1123" t="s">
        <v>16616</v>
      </c>
      <c r="E24050" s="1083">
        <v>3000</v>
      </c>
      <c r="F24050" s="1083"/>
      <c r="G24050" s="125">
        <f t="shared" si="853"/>
        <v>-3000</v>
      </c>
      <c r="H24050" s="1204" t="s">
        <v>16576</v>
      </c>
    </row>
    <row r="24051" spans="1:8" ht="15" x14ac:dyDescent="0.2">
      <c r="A24051" s="1081">
        <v>45784</v>
      </c>
      <c r="B24051" s="1132" t="s">
        <v>16398</v>
      </c>
      <c r="C24051" s="1132" t="s">
        <v>793</v>
      </c>
      <c r="D24051" s="1133" t="s">
        <v>16617</v>
      </c>
      <c r="E24051" s="1134">
        <v>280841.66666666669</v>
      </c>
      <c r="F24051" s="1083"/>
      <c r="G24051" s="125">
        <f t="shared" si="853"/>
        <v>-280841.66666666669</v>
      </c>
      <c r="H24051" s="1204" t="s">
        <v>16576</v>
      </c>
    </row>
    <row r="24052" spans="1:8" ht="15" x14ac:dyDescent="0.2">
      <c r="A24052" s="1081">
        <v>45784</v>
      </c>
      <c r="B24052" s="1132" t="s">
        <v>12594</v>
      </c>
      <c r="C24052" s="1132" t="s">
        <v>793</v>
      </c>
      <c r="D24052" s="1133" t="s">
        <v>16618</v>
      </c>
      <c r="E24052" s="1134">
        <v>99530</v>
      </c>
      <c r="F24052" s="1083"/>
      <c r="G24052" s="125">
        <f t="shared" si="853"/>
        <v>-99530</v>
      </c>
      <c r="H24052" s="1204" t="s">
        <v>16576</v>
      </c>
    </row>
    <row r="24053" spans="1:8" ht="15" x14ac:dyDescent="0.2">
      <c r="A24053" s="1081">
        <v>45784</v>
      </c>
      <c r="B24053" s="1132" t="s">
        <v>12334</v>
      </c>
      <c r="C24053" s="1132" t="s">
        <v>793</v>
      </c>
      <c r="D24053" s="1133" t="s">
        <v>15929</v>
      </c>
      <c r="E24053" s="1134">
        <v>117375</v>
      </c>
      <c r="F24053" s="1083"/>
      <c r="G24053" s="125">
        <f t="shared" si="853"/>
        <v>-117375</v>
      </c>
      <c r="H24053" s="1204" t="s">
        <v>16576</v>
      </c>
    </row>
    <row r="24054" spans="1:8" ht="15" x14ac:dyDescent="0.2">
      <c r="A24054" s="1081">
        <v>45784</v>
      </c>
      <c r="B24054" s="1082" t="s">
        <v>12334</v>
      </c>
      <c r="C24054" s="1082" t="s">
        <v>16619</v>
      </c>
      <c r="D24054" s="1123" t="s">
        <v>16620</v>
      </c>
      <c r="E24054" s="1083">
        <v>12000</v>
      </c>
      <c r="F24054" s="1083"/>
      <c r="G24054" s="125">
        <f t="shared" si="853"/>
        <v>-12000</v>
      </c>
      <c r="H24054" s="1204" t="s">
        <v>16576</v>
      </c>
    </row>
    <row r="24055" spans="1:8" ht="15" x14ac:dyDescent="0.2">
      <c r="A24055" s="1081">
        <v>45784</v>
      </c>
      <c r="B24055" s="1132" t="s">
        <v>14232</v>
      </c>
      <c r="C24055" s="1132" t="s">
        <v>793</v>
      </c>
      <c r="D24055" s="1133" t="s">
        <v>16515</v>
      </c>
      <c r="E24055" s="1134">
        <v>95000</v>
      </c>
      <c r="F24055" s="1083"/>
      <c r="G24055" s="125">
        <f t="shared" si="853"/>
        <v>-95000</v>
      </c>
      <c r="H24055" s="1204" t="s">
        <v>16576</v>
      </c>
    </row>
    <row r="24056" spans="1:8" ht="15" x14ac:dyDescent="0.2">
      <c r="A24056" s="1081">
        <v>45784</v>
      </c>
      <c r="B24056" s="1132" t="s">
        <v>15337</v>
      </c>
      <c r="C24056" s="1132" t="s">
        <v>793</v>
      </c>
      <c r="D24056" s="1133" t="s">
        <v>16621</v>
      </c>
      <c r="E24056" s="1134">
        <v>104183.33333333333</v>
      </c>
      <c r="F24056" s="1083"/>
      <c r="G24056" s="125">
        <f t="shared" si="853"/>
        <v>-104183.33333333333</v>
      </c>
      <c r="H24056" s="1204" t="s">
        <v>16576</v>
      </c>
    </row>
    <row r="24057" spans="1:8" ht="15" x14ac:dyDescent="0.2">
      <c r="A24057" s="1081">
        <v>45784</v>
      </c>
      <c r="B24057" s="1082" t="s">
        <v>13213</v>
      </c>
      <c r="C24057" s="1082" t="s">
        <v>10972</v>
      </c>
      <c r="D24057" s="1123" t="s">
        <v>16622</v>
      </c>
      <c r="E24057" s="1083">
        <v>1700</v>
      </c>
      <c r="F24057" s="1083"/>
      <c r="G24057" s="125">
        <f t="shared" si="853"/>
        <v>-1700</v>
      </c>
      <c r="H24057" s="1204" t="s">
        <v>16576</v>
      </c>
    </row>
    <row r="24058" spans="1:8" ht="15" x14ac:dyDescent="0.2">
      <c r="A24058" s="1081">
        <v>45785</v>
      </c>
      <c r="B24058" s="1132" t="s">
        <v>15337</v>
      </c>
      <c r="C24058" s="1132" t="s">
        <v>793</v>
      </c>
      <c r="D24058" s="1133" t="s">
        <v>11566</v>
      </c>
      <c r="E24058" s="1134">
        <v>52000</v>
      </c>
      <c r="F24058" s="1083"/>
      <c r="G24058" s="125">
        <f t="shared" ref="G24058:G24073" si="854">F24058-E24058</f>
        <v>-52000</v>
      </c>
      <c r="H24058" s="1204" t="s">
        <v>16576</v>
      </c>
    </row>
    <row r="24059" spans="1:8" ht="15" x14ac:dyDescent="0.2">
      <c r="A24059" s="1081">
        <v>45785</v>
      </c>
      <c r="B24059" s="1082" t="s">
        <v>16110</v>
      </c>
      <c r="C24059" s="1082" t="s">
        <v>10972</v>
      </c>
      <c r="D24059" s="1123" t="s">
        <v>16623</v>
      </c>
      <c r="E24059" s="1083">
        <v>23100</v>
      </c>
      <c r="F24059" s="1083"/>
      <c r="G24059" s="125">
        <f t="shared" si="854"/>
        <v>-23100</v>
      </c>
      <c r="H24059" s="1204" t="s">
        <v>16576</v>
      </c>
    </row>
    <row r="24060" spans="1:8" ht="15" x14ac:dyDescent="0.2">
      <c r="A24060" s="1081">
        <v>45785</v>
      </c>
      <c r="B24060" s="1082" t="s">
        <v>16398</v>
      </c>
      <c r="C24060" s="1082" t="s">
        <v>10972</v>
      </c>
      <c r="D24060" s="1123" t="s">
        <v>16624</v>
      </c>
      <c r="E24060" s="1083">
        <v>9180</v>
      </c>
      <c r="F24060" s="1083"/>
      <c r="G24060" s="125">
        <f t="shared" si="854"/>
        <v>-9180</v>
      </c>
      <c r="H24060" s="1204" t="s">
        <v>16576</v>
      </c>
    </row>
    <row r="24061" spans="1:8" ht="15" x14ac:dyDescent="0.2">
      <c r="A24061" s="1081">
        <v>45785</v>
      </c>
      <c r="B24061" s="1082" t="s">
        <v>16110</v>
      </c>
      <c r="C24061" s="1082" t="s">
        <v>285</v>
      </c>
      <c r="D24061" s="1123" t="s">
        <v>16625</v>
      </c>
      <c r="E24061" s="1083">
        <v>3000</v>
      </c>
      <c r="F24061" s="1083"/>
      <c r="G24061" s="125">
        <f t="shared" si="854"/>
        <v>-3000</v>
      </c>
      <c r="H24061" s="1204" t="s">
        <v>16576</v>
      </c>
    </row>
    <row r="24062" spans="1:8" ht="15" x14ac:dyDescent="0.2">
      <c r="A24062" s="1081">
        <v>45785</v>
      </c>
      <c r="B24062" s="1082" t="s">
        <v>16110</v>
      </c>
      <c r="C24062" s="1082" t="s">
        <v>12605</v>
      </c>
      <c r="D24062" s="1123" t="s">
        <v>1156</v>
      </c>
      <c r="E24062" s="1083">
        <v>25000</v>
      </c>
      <c r="F24062" s="1083"/>
      <c r="G24062" s="125">
        <f t="shared" si="854"/>
        <v>-25000</v>
      </c>
      <c r="H24062" s="1204" t="s">
        <v>16576</v>
      </c>
    </row>
    <row r="24063" spans="1:8" ht="15" x14ac:dyDescent="0.2">
      <c r="A24063" s="1081">
        <v>45785</v>
      </c>
      <c r="B24063" s="1132" t="s">
        <v>16110</v>
      </c>
      <c r="C24063" s="1132" t="s">
        <v>793</v>
      </c>
      <c r="D24063" s="1133" t="s">
        <v>16626</v>
      </c>
      <c r="E24063" s="1134">
        <v>17670</v>
      </c>
      <c r="F24063" s="1083"/>
      <c r="G24063" s="125">
        <f t="shared" si="854"/>
        <v>-17670</v>
      </c>
      <c r="H24063" s="1204" t="s">
        <v>16576</v>
      </c>
    </row>
    <row r="24064" spans="1:8" ht="15" x14ac:dyDescent="0.2">
      <c r="A24064" s="1081">
        <v>45785</v>
      </c>
      <c r="B24064" s="1082" t="s">
        <v>13213</v>
      </c>
      <c r="C24064" s="1082" t="s">
        <v>5033</v>
      </c>
      <c r="D24064" s="1123" t="s">
        <v>16627</v>
      </c>
      <c r="E24064" s="1083">
        <v>15000</v>
      </c>
      <c r="F24064" s="1083"/>
      <c r="G24064" s="125">
        <f t="shared" si="854"/>
        <v>-15000</v>
      </c>
      <c r="H24064" s="1204" t="s">
        <v>16576</v>
      </c>
    </row>
    <row r="24065" spans="1:8" ht="15" x14ac:dyDescent="0.2">
      <c r="A24065" s="1081">
        <v>45785</v>
      </c>
      <c r="B24065" s="1082" t="s">
        <v>103</v>
      </c>
      <c r="C24065" s="1082" t="s">
        <v>5033</v>
      </c>
      <c r="D24065" s="1123" t="s">
        <v>16628</v>
      </c>
      <c r="E24065" s="1083">
        <v>25500</v>
      </c>
      <c r="F24065" s="1083"/>
      <c r="G24065" s="125">
        <f t="shared" si="854"/>
        <v>-25500</v>
      </c>
      <c r="H24065" s="1204" t="s">
        <v>16576</v>
      </c>
    </row>
    <row r="24066" spans="1:8" ht="15" x14ac:dyDescent="0.2">
      <c r="A24066" s="1081">
        <v>45785</v>
      </c>
      <c r="B24066" s="1082" t="s">
        <v>103</v>
      </c>
      <c r="C24066" s="1082" t="s">
        <v>5033</v>
      </c>
      <c r="D24066" s="1123" t="s">
        <v>16629</v>
      </c>
      <c r="E24066" s="1083">
        <v>47500</v>
      </c>
      <c r="F24066" s="1083"/>
      <c r="G24066" s="125">
        <f t="shared" si="854"/>
        <v>-47500</v>
      </c>
      <c r="H24066" s="1204" t="s">
        <v>16576</v>
      </c>
    </row>
    <row r="24067" spans="1:8" ht="15" x14ac:dyDescent="0.2">
      <c r="A24067" s="1081">
        <v>45785</v>
      </c>
      <c r="B24067" s="1082" t="s">
        <v>103</v>
      </c>
      <c r="C24067" s="1082" t="s">
        <v>5033</v>
      </c>
      <c r="D24067" s="1123" t="s">
        <v>16630</v>
      </c>
      <c r="E24067" s="1083">
        <v>50000</v>
      </c>
      <c r="F24067" s="1083"/>
      <c r="G24067" s="125">
        <f t="shared" si="854"/>
        <v>-50000</v>
      </c>
      <c r="H24067" s="1204" t="s">
        <v>16576</v>
      </c>
    </row>
    <row r="24068" spans="1:8" ht="15" x14ac:dyDescent="0.2">
      <c r="A24068" s="1081">
        <v>45785</v>
      </c>
      <c r="B24068" s="1082" t="s">
        <v>13213</v>
      </c>
      <c r="C24068" s="1082" t="s">
        <v>5033</v>
      </c>
      <c r="D24068" s="1123" t="s">
        <v>106</v>
      </c>
      <c r="E24068" s="1083">
        <v>45000</v>
      </c>
      <c r="F24068" s="1083"/>
      <c r="G24068" s="125">
        <f t="shared" si="854"/>
        <v>-45000</v>
      </c>
      <c r="H24068" s="1204" t="s">
        <v>16576</v>
      </c>
    </row>
    <row r="24069" spans="1:8" ht="15" x14ac:dyDescent="0.2">
      <c r="A24069" s="1081">
        <v>45785</v>
      </c>
      <c r="B24069" s="1082" t="s">
        <v>15261</v>
      </c>
      <c r="C24069" s="1082" t="s">
        <v>793</v>
      </c>
      <c r="D24069" s="1123" t="s">
        <v>16631</v>
      </c>
      <c r="E24069" s="1083">
        <v>34150</v>
      </c>
      <c r="F24069" s="1083"/>
      <c r="G24069" s="125">
        <f t="shared" si="854"/>
        <v>-34150</v>
      </c>
      <c r="H24069" s="1204" t="s">
        <v>16576</v>
      </c>
    </row>
    <row r="24070" spans="1:8" ht="15" x14ac:dyDescent="0.2">
      <c r="A24070" s="1081">
        <v>45785</v>
      </c>
      <c r="B24070" s="1082" t="s">
        <v>11068</v>
      </c>
      <c r="C24070" s="1082" t="s">
        <v>5740</v>
      </c>
      <c r="D24070" s="1123" t="s">
        <v>16632</v>
      </c>
      <c r="E24070" s="1083">
        <v>3000</v>
      </c>
      <c r="F24070" s="1083"/>
      <c r="G24070" s="125">
        <f t="shared" si="854"/>
        <v>-3000</v>
      </c>
      <c r="H24070" s="1204" t="s">
        <v>16576</v>
      </c>
    </row>
    <row r="24071" spans="1:8" ht="15" x14ac:dyDescent="0.2">
      <c r="A24071" s="1081">
        <v>45785</v>
      </c>
      <c r="B24071" s="1082" t="s">
        <v>103</v>
      </c>
      <c r="C24071" s="1082" t="s">
        <v>5033</v>
      </c>
      <c r="D24071" s="1123" t="s">
        <v>16633</v>
      </c>
      <c r="E24071" s="1083">
        <v>28500</v>
      </c>
      <c r="F24071" s="1083"/>
      <c r="G24071" s="125">
        <f t="shared" si="854"/>
        <v>-28500</v>
      </c>
      <c r="H24071" s="1204" t="s">
        <v>16576</v>
      </c>
    </row>
    <row r="24072" spans="1:8" ht="15" x14ac:dyDescent="0.2">
      <c r="A24072" s="1081">
        <v>45785</v>
      </c>
      <c r="B24072" s="1082" t="s">
        <v>3945</v>
      </c>
      <c r="C24072" s="1082" t="s">
        <v>5033</v>
      </c>
      <c r="D24072" s="1123" t="s">
        <v>13284</v>
      </c>
      <c r="E24072" s="1083">
        <v>23750</v>
      </c>
      <c r="F24072" s="1083"/>
      <c r="G24072" s="125">
        <f t="shared" si="854"/>
        <v>-23750</v>
      </c>
      <c r="H24072" s="1204" t="s">
        <v>16576</v>
      </c>
    </row>
    <row r="24073" spans="1:8" ht="15" x14ac:dyDescent="0.2">
      <c r="A24073" s="1081">
        <v>45785</v>
      </c>
      <c r="B24073" s="1082" t="s">
        <v>16110</v>
      </c>
      <c r="C24073" s="1082" t="s">
        <v>5740</v>
      </c>
      <c r="D24073" s="1123" t="s">
        <v>16634</v>
      </c>
      <c r="E24073" s="1083">
        <v>3000</v>
      </c>
      <c r="F24073" s="1083"/>
      <c r="G24073" s="125">
        <f t="shared" si="854"/>
        <v>-3000</v>
      </c>
      <c r="H24073" s="1204" t="s">
        <v>16576</v>
      </c>
    </row>
    <row r="24074" spans="1:8" ht="15" x14ac:dyDescent="0.2">
      <c r="A24074" s="1081">
        <v>45785</v>
      </c>
      <c r="B24074" s="1082" t="s">
        <v>16110</v>
      </c>
      <c r="C24074" s="1082" t="s">
        <v>5740</v>
      </c>
      <c r="D24074" s="1123" t="s">
        <v>16634</v>
      </c>
      <c r="E24074" s="1083">
        <v>3000</v>
      </c>
      <c r="F24074" s="1083"/>
      <c r="G24074" s="125">
        <f t="shared" ref="G24074" si="855">F24074-E24074</f>
        <v>-3000</v>
      </c>
      <c r="H24074" s="1204" t="s">
        <v>16576</v>
      </c>
    </row>
    <row r="24075" spans="1:8" ht="24" x14ac:dyDescent="0.2">
      <c r="A24075" s="1081">
        <v>45785</v>
      </c>
      <c r="B24075" s="1082" t="s">
        <v>16110</v>
      </c>
      <c r="C24075" s="1082" t="s">
        <v>5228</v>
      </c>
      <c r="D24075" s="1123" t="s">
        <v>16635</v>
      </c>
      <c r="E24075" s="1083">
        <v>500000</v>
      </c>
      <c r="F24075" s="1083"/>
      <c r="G24075" s="125">
        <f t="shared" ref="G24075" si="856">F24075-E24075</f>
        <v>-500000</v>
      </c>
      <c r="H24075" s="1204" t="s">
        <v>16576</v>
      </c>
    </row>
    <row r="24076" spans="1:8" ht="15" x14ac:dyDescent="0.2">
      <c r="A24076" s="1081">
        <v>45785</v>
      </c>
      <c r="B24076" s="1082" t="s">
        <v>13240</v>
      </c>
      <c r="C24076" s="1082" t="s">
        <v>13707</v>
      </c>
      <c r="D24076" s="1123" t="s">
        <v>15900</v>
      </c>
      <c r="E24076" s="1083">
        <v>115000</v>
      </c>
      <c r="F24076" s="1083"/>
      <c r="G24076" s="125">
        <f t="shared" ref="G24076:G24078" si="857">F24076-E24076</f>
        <v>-115000</v>
      </c>
      <c r="H24076" s="1204" t="s">
        <v>16576</v>
      </c>
    </row>
    <row r="24077" spans="1:8" ht="15" x14ac:dyDescent="0.2">
      <c r="A24077" s="1081">
        <v>45785</v>
      </c>
      <c r="B24077" s="1082" t="s">
        <v>15261</v>
      </c>
      <c r="C24077" s="1082" t="s">
        <v>16642</v>
      </c>
      <c r="D24077" s="1123" t="s">
        <v>16152</v>
      </c>
      <c r="E24077" s="1083">
        <v>90000</v>
      </c>
      <c r="F24077" s="1083"/>
      <c r="G24077" s="125">
        <f t="shared" si="857"/>
        <v>-90000</v>
      </c>
      <c r="H24077" s="1204" t="s">
        <v>16576</v>
      </c>
    </row>
    <row r="24078" spans="1:8" ht="15" x14ac:dyDescent="0.2">
      <c r="A24078" s="1081">
        <v>45785</v>
      </c>
      <c r="B24078" s="1082" t="s">
        <v>15261</v>
      </c>
      <c r="C24078" s="1082" t="s">
        <v>14600</v>
      </c>
      <c r="D24078" s="1123" t="s">
        <v>15446</v>
      </c>
      <c r="E24078" s="1083">
        <v>100000</v>
      </c>
      <c r="F24078" s="1083"/>
      <c r="G24078" s="125">
        <f t="shared" si="857"/>
        <v>-100000</v>
      </c>
      <c r="H24078" s="1204" t="s">
        <v>16576</v>
      </c>
    </row>
    <row r="24079" spans="1:8" ht="15" x14ac:dyDescent="0.2">
      <c r="A24079" s="1081">
        <v>45786</v>
      </c>
      <c r="B24079" s="1082" t="s">
        <v>14232</v>
      </c>
      <c r="C24079" s="1082" t="s">
        <v>5033</v>
      </c>
      <c r="D24079" s="1123" t="s">
        <v>16636</v>
      </c>
      <c r="E24079" s="1083">
        <v>62500</v>
      </c>
      <c r="F24079" s="1083"/>
      <c r="G24079" s="125">
        <f t="shared" ref="G24079:G24341" si="858">F24079-E24079</f>
        <v>-62500</v>
      </c>
      <c r="H24079" s="1204" t="s">
        <v>16576</v>
      </c>
    </row>
    <row r="24080" spans="1:8" ht="24" x14ac:dyDescent="0.2">
      <c r="A24080" s="1081">
        <v>45786</v>
      </c>
      <c r="B24080" s="1082" t="s">
        <v>16110</v>
      </c>
      <c r="C24080" s="1082" t="s">
        <v>5228</v>
      </c>
      <c r="D24080" s="1123" t="s">
        <v>16637</v>
      </c>
      <c r="E24080" s="1083">
        <v>520000</v>
      </c>
      <c r="F24080" s="1083"/>
      <c r="G24080" s="125">
        <f t="shared" si="858"/>
        <v>-520000</v>
      </c>
      <c r="H24080" s="1204" t="s">
        <v>16576</v>
      </c>
    </row>
    <row r="24081" spans="1:8" ht="15" x14ac:dyDescent="0.2">
      <c r="A24081" s="1081">
        <v>45786</v>
      </c>
      <c r="B24081" s="1082" t="s">
        <v>16110</v>
      </c>
      <c r="C24081" s="1082" t="s">
        <v>10972</v>
      </c>
      <c r="D24081" s="1123" t="s">
        <v>15891</v>
      </c>
      <c r="E24081" s="1083">
        <v>11400</v>
      </c>
      <c r="F24081" s="1083"/>
      <c r="G24081" s="125">
        <f t="shared" si="858"/>
        <v>-11400</v>
      </c>
      <c r="H24081" s="1204" t="s">
        <v>16576</v>
      </c>
    </row>
    <row r="24082" spans="1:8" ht="15" x14ac:dyDescent="0.2">
      <c r="A24082" s="1081">
        <v>45786</v>
      </c>
      <c r="B24082" s="1082" t="s">
        <v>103</v>
      </c>
      <c r="C24082" s="1082" t="s">
        <v>391</v>
      </c>
      <c r="D24082" s="1123" t="s">
        <v>10199</v>
      </c>
      <c r="E24082" s="1083">
        <v>5000</v>
      </c>
      <c r="F24082" s="1083"/>
      <c r="G24082" s="125">
        <f t="shared" ref="G24082:G24090" si="859">F24082-E24082</f>
        <v>-5000</v>
      </c>
      <c r="H24082" s="1204" t="s">
        <v>16576</v>
      </c>
    </row>
    <row r="24083" spans="1:8" ht="15" x14ac:dyDescent="0.2">
      <c r="A24083" s="1081">
        <v>45786</v>
      </c>
      <c r="B24083" s="1082" t="s">
        <v>103</v>
      </c>
      <c r="C24083" s="1082" t="s">
        <v>2995</v>
      </c>
      <c r="D24083" s="1123" t="s">
        <v>1156</v>
      </c>
      <c r="E24083" s="1083">
        <v>5330</v>
      </c>
      <c r="F24083" s="1083"/>
      <c r="G24083" s="125">
        <f t="shared" si="859"/>
        <v>-5330</v>
      </c>
      <c r="H24083" s="1204" t="s">
        <v>16576</v>
      </c>
    </row>
    <row r="24084" spans="1:8" ht="15" x14ac:dyDescent="0.2">
      <c r="A24084" s="1081">
        <v>45786</v>
      </c>
      <c r="B24084" s="1082" t="s">
        <v>103</v>
      </c>
      <c r="C24084" s="1082" t="s">
        <v>5033</v>
      </c>
      <c r="D24084" s="1123" t="s">
        <v>16647</v>
      </c>
      <c r="E24084" s="1083">
        <v>67000</v>
      </c>
      <c r="F24084" s="1083"/>
      <c r="G24084" s="125">
        <f t="shared" si="859"/>
        <v>-67000</v>
      </c>
      <c r="H24084" s="1204" t="s">
        <v>16576</v>
      </c>
    </row>
    <row r="24085" spans="1:8" ht="15" x14ac:dyDescent="0.2">
      <c r="A24085" s="1081">
        <v>45786</v>
      </c>
      <c r="B24085" s="1082" t="s">
        <v>103</v>
      </c>
      <c r="C24085" s="1082" t="s">
        <v>3965</v>
      </c>
      <c r="D24085" s="1123" t="s">
        <v>16648</v>
      </c>
      <c r="E24085" s="1083">
        <v>1500</v>
      </c>
      <c r="F24085" s="1083"/>
      <c r="G24085" s="125">
        <f t="shared" si="859"/>
        <v>-1500</v>
      </c>
      <c r="H24085" s="1204" t="s">
        <v>16576</v>
      </c>
    </row>
    <row r="24086" spans="1:8" ht="15" x14ac:dyDescent="0.2">
      <c r="A24086" s="1081">
        <v>45786</v>
      </c>
      <c r="B24086" s="1082" t="s">
        <v>3945</v>
      </c>
      <c r="C24086" s="1082" t="s">
        <v>5033</v>
      </c>
      <c r="D24086" s="1123" t="s">
        <v>16649</v>
      </c>
      <c r="E24086" s="1083">
        <v>44750</v>
      </c>
      <c r="F24086" s="1083"/>
      <c r="G24086" s="125">
        <f t="shared" si="859"/>
        <v>-44750</v>
      </c>
      <c r="H24086" s="1204" t="s">
        <v>16576</v>
      </c>
    </row>
    <row r="24087" spans="1:8" ht="15" x14ac:dyDescent="0.2">
      <c r="A24087" s="1081">
        <v>45786</v>
      </c>
      <c r="B24087" s="1082" t="s">
        <v>12594</v>
      </c>
      <c r="C24087" s="1082" t="s">
        <v>5033</v>
      </c>
      <c r="D24087" s="1123" t="s">
        <v>16650</v>
      </c>
      <c r="E24087" s="1083">
        <v>75000</v>
      </c>
      <c r="F24087" s="1083"/>
      <c r="G24087" s="125">
        <f t="shared" si="859"/>
        <v>-75000</v>
      </c>
      <c r="H24087" s="1204" t="s">
        <v>16576</v>
      </c>
    </row>
    <row r="24088" spans="1:8" ht="15" x14ac:dyDescent="0.2">
      <c r="A24088" s="1081">
        <v>45786</v>
      </c>
      <c r="B24088" s="1082" t="s">
        <v>13213</v>
      </c>
      <c r="C24088" s="1082" t="s">
        <v>10972</v>
      </c>
      <c r="D24088" s="1123" t="s">
        <v>11255</v>
      </c>
      <c r="E24088" s="1083">
        <v>470</v>
      </c>
      <c r="F24088" s="1083"/>
      <c r="G24088" s="125">
        <f t="shared" si="859"/>
        <v>-470</v>
      </c>
      <c r="H24088" s="1204" t="s">
        <v>16576</v>
      </c>
    </row>
    <row r="24089" spans="1:8" ht="15" x14ac:dyDescent="0.2">
      <c r="A24089" s="1081">
        <v>45786</v>
      </c>
      <c r="B24089" s="1082" t="s">
        <v>12334</v>
      </c>
      <c r="C24089" s="1082" t="s">
        <v>5033</v>
      </c>
      <c r="D24089" s="1123" t="s">
        <v>16651</v>
      </c>
      <c r="E24089" s="1083">
        <v>37500</v>
      </c>
      <c r="F24089" s="1083"/>
      <c r="G24089" s="125">
        <f t="shared" si="859"/>
        <v>-37500</v>
      </c>
      <c r="H24089" s="1204" t="s">
        <v>16576</v>
      </c>
    </row>
    <row r="24090" spans="1:8" ht="15" x14ac:dyDescent="0.2">
      <c r="A24090" s="1081">
        <v>45786</v>
      </c>
      <c r="B24090" s="1082" t="s">
        <v>13213</v>
      </c>
      <c r="C24090" s="1082" t="s">
        <v>5033</v>
      </c>
      <c r="D24090" s="1123" t="s">
        <v>16652</v>
      </c>
      <c r="E24090" s="1083">
        <v>10000</v>
      </c>
      <c r="F24090" s="1083"/>
      <c r="G24090" s="125">
        <f t="shared" si="859"/>
        <v>-10000</v>
      </c>
      <c r="H24090" s="1204" t="s">
        <v>16576</v>
      </c>
    </row>
    <row r="24091" spans="1:8" ht="15" x14ac:dyDescent="0.2">
      <c r="A24091" s="1081">
        <v>45786</v>
      </c>
      <c r="B24091" s="1082" t="s">
        <v>14334</v>
      </c>
      <c r="C24091" s="1082" t="s">
        <v>793</v>
      </c>
      <c r="D24091" s="1123" t="s">
        <v>16643</v>
      </c>
      <c r="E24091" s="1083">
        <v>159400</v>
      </c>
      <c r="F24091" s="1083"/>
      <c r="G24091" s="125">
        <f t="shared" ref="G24091" si="860">F24091-E24091</f>
        <v>-159400</v>
      </c>
      <c r="H24091" s="1204" t="s">
        <v>16576</v>
      </c>
    </row>
    <row r="24092" spans="1:8" ht="15" x14ac:dyDescent="0.2">
      <c r="A24092" s="1081">
        <v>45787</v>
      </c>
      <c r="B24092" s="1082" t="s">
        <v>16398</v>
      </c>
      <c r="C24092" s="1082" t="s">
        <v>5033</v>
      </c>
      <c r="D24092" s="1123" t="s">
        <v>16653</v>
      </c>
      <c r="E24092" s="1083">
        <v>73500</v>
      </c>
      <c r="F24092" s="1083"/>
      <c r="G24092" s="125">
        <f t="shared" ref="G24092:G24101" si="861">F24092-E24092</f>
        <v>-73500</v>
      </c>
      <c r="H24092" s="1204" t="s">
        <v>16576</v>
      </c>
    </row>
    <row r="24093" spans="1:8" ht="15" x14ac:dyDescent="0.2">
      <c r="A24093" s="1081">
        <v>45787</v>
      </c>
      <c r="B24093" s="1082" t="s">
        <v>16462</v>
      </c>
      <c r="C24093" s="1082" t="s">
        <v>5740</v>
      </c>
      <c r="D24093" s="1123" t="s">
        <v>16654</v>
      </c>
      <c r="E24093" s="1083">
        <v>8000</v>
      </c>
      <c r="F24093" s="1083"/>
      <c r="G24093" s="125">
        <f t="shared" si="861"/>
        <v>-8000</v>
      </c>
      <c r="H24093" s="1204" t="s">
        <v>16576</v>
      </c>
    </row>
    <row r="24094" spans="1:8" ht="15" x14ac:dyDescent="0.2">
      <c r="A24094" s="1081">
        <v>45787</v>
      </c>
      <c r="B24094" s="1082" t="s">
        <v>16309</v>
      </c>
      <c r="C24094" s="1082" t="s">
        <v>5740</v>
      </c>
      <c r="D24094" s="1123" t="s">
        <v>369</v>
      </c>
      <c r="E24094" s="1083">
        <v>3000</v>
      </c>
      <c r="F24094" s="1083"/>
      <c r="G24094" s="125">
        <f t="shared" si="861"/>
        <v>-3000</v>
      </c>
      <c r="H24094" s="1204" t="s">
        <v>16576</v>
      </c>
    </row>
    <row r="24095" spans="1:8" ht="15" x14ac:dyDescent="0.2">
      <c r="A24095" s="1081">
        <v>45787</v>
      </c>
      <c r="B24095" s="1082" t="s">
        <v>15261</v>
      </c>
      <c r="C24095" s="1082" t="s">
        <v>5033</v>
      </c>
      <c r="D24095" s="1123" t="s">
        <v>16655</v>
      </c>
      <c r="E24095" s="1083">
        <v>17500</v>
      </c>
      <c r="F24095" s="1083"/>
      <c r="G24095" s="125">
        <f t="shared" si="861"/>
        <v>-17500</v>
      </c>
      <c r="H24095" s="1204" t="s">
        <v>16576</v>
      </c>
    </row>
    <row r="24096" spans="1:8" ht="15" x14ac:dyDescent="0.2">
      <c r="A24096" s="1081">
        <v>45787</v>
      </c>
      <c r="B24096" s="1082" t="s">
        <v>37</v>
      </c>
      <c r="C24096" s="1082" t="s">
        <v>5033</v>
      </c>
      <c r="D24096" s="1123" t="s">
        <v>16656</v>
      </c>
      <c r="E24096" s="1083">
        <v>87000</v>
      </c>
      <c r="F24096" s="1083"/>
      <c r="G24096" s="125">
        <f t="shared" si="861"/>
        <v>-87000</v>
      </c>
      <c r="H24096" s="1204" t="s">
        <v>16576</v>
      </c>
    </row>
    <row r="24097" spans="1:8" ht="15" x14ac:dyDescent="0.2">
      <c r="A24097" s="1081">
        <v>45787</v>
      </c>
      <c r="B24097" s="1082" t="s">
        <v>16110</v>
      </c>
      <c r="C24097" s="1082" t="s">
        <v>5740</v>
      </c>
      <c r="D24097" s="1123" t="s">
        <v>369</v>
      </c>
      <c r="E24097" s="1083">
        <v>1000</v>
      </c>
      <c r="F24097" s="1083"/>
      <c r="G24097" s="125">
        <f t="shared" si="861"/>
        <v>-1000</v>
      </c>
      <c r="H24097" s="1204" t="s">
        <v>16576</v>
      </c>
    </row>
    <row r="24098" spans="1:8" ht="15" x14ac:dyDescent="0.2">
      <c r="A24098" s="1081">
        <v>45787</v>
      </c>
      <c r="B24098" s="1082" t="s">
        <v>16398</v>
      </c>
      <c r="C24098" s="1082" t="s">
        <v>5033</v>
      </c>
      <c r="D24098" s="1123" t="s">
        <v>16657</v>
      </c>
      <c r="E24098" s="1083">
        <v>30000</v>
      </c>
      <c r="F24098" s="1083"/>
      <c r="G24098" s="125">
        <f t="shared" si="861"/>
        <v>-30000</v>
      </c>
      <c r="H24098" s="1204" t="s">
        <v>16576</v>
      </c>
    </row>
    <row r="24099" spans="1:8" ht="15" x14ac:dyDescent="0.2">
      <c r="A24099" s="1081">
        <v>45787</v>
      </c>
      <c r="B24099" s="1082" t="s">
        <v>103</v>
      </c>
      <c r="C24099" s="1082" t="s">
        <v>5033</v>
      </c>
      <c r="D24099" s="1123" t="s">
        <v>16658</v>
      </c>
      <c r="E24099" s="1083">
        <v>23500</v>
      </c>
      <c r="F24099" s="1083"/>
      <c r="G24099" s="125">
        <f t="shared" si="861"/>
        <v>-23500</v>
      </c>
      <c r="H24099" s="1204" t="s">
        <v>16576</v>
      </c>
    </row>
    <row r="24100" spans="1:8" ht="15" x14ac:dyDescent="0.2">
      <c r="A24100" s="1081">
        <v>45787</v>
      </c>
      <c r="B24100" s="1082" t="s">
        <v>16264</v>
      </c>
      <c r="C24100" s="1082" t="s">
        <v>5033</v>
      </c>
      <c r="D24100" s="1123" t="s">
        <v>16659</v>
      </c>
      <c r="E24100" s="1083">
        <v>27500</v>
      </c>
      <c r="F24100" s="1083"/>
      <c r="G24100" s="125">
        <f t="shared" si="861"/>
        <v>-27500</v>
      </c>
      <c r="H24100" s="1204" t="s">
        <v>16576</v>
      </c>
    </row>
    <row r="24101" spans="1:8" ht="15" x14ac:dyDescent="0.2">
      <c r="A24101" s="1081">
        <v>45787</v>
      </c>
      <c r="B24101" s="1082" t="s">
        <v>15261</v>
      </c>
      <c r="C24101" s="1082" t="s">
        <v>5033</v>
      </c>
      <c r="D24101" s="1123" t="s">
        <v>16660</v>
      </c>
      <c r="E24101" s="1083">
        <v>17500</v>
      </c>
      <c r="F24101" s="1083"/>
      <c r="G24101" s="125">
        <f t="shared" si="861"/>
        <v>-17500</v>
      </c>
      <c r="H24101" s="1204" t="s">
        <v>16576</v>
      </c>
    </row>
    <row r="24102" spans="1:8" ht="15" x14ac:dyDescent="0.2">
      <c r="A24102" s="1081">
        <v>45787</v>
      </c>
      <c r="B24102" s="1082" t="s">
        <v>16462</v>
      </c>
      <c r="C24102" s="1082" t="s">
        <v>16812</v>
      </c>
      <c r="D24102" s="1123" t="s">
        <v>16594</v>
      </c>
      <c r="E24102" s="1083">
        <v>45000</v>
      </c>
      <c r="F24102" s="1083"/>
      <c r="G24102" s="125">
        <f t="shared" ref="G24102" si="862">F24102-E24102</f>
        <v>-45000</v>
      </c>
      <c r="H24102" s="1204" t="s">
        <v>16576</v>
      </c>
    </row>
    <row r="24103" spans="1:8" ht="15" x14ac:dyDescent="0.2">
      <c r="A24103" s="1081">
        <v>45787</v>
      </c>
      <c r="B24103" s="1082" t="s">
        <v>16110</v>
      </c>
      <c r="C24103" s="1082" t="s">
        <v>15963</v>
      </c>
      <c r="D24103" s="1123" t="s">
        <v>16661</v>
      </c>
      <c r="E24103" s="1083">
        <v>191372</v>
      </c>
      <c r="F24103" s="1083"/>
      <c r="G24103" s="125">
        <f t="shared" ref="G24103:G24106" si="863">F24103-E24103</f>
        <v>-191372</v>
      </c>
      <c r="H24103" s="1204" t="s">
        <v>16576</v>
      </c>
    </row>
    <row r="24104" spans="1:8" ht="15" x14ac:dyDescent="0.2">
      <c r="A24104" s="1081">
        <v>45787</v>
      </c>
      <c r="B24104" s="1132" t="s">
        <v>13240</v>
      </c>
      <c r="C24104" s="1132" t="s">
        <v>793</v>
      </c>
      <c r="D24104" s="1133" t="s">
        <v>16662</v>
      </c>
      <c r="E24104" s="1134">
        <v>280500</v>
      </c>
      <c r="F24104" s="1083"/>
      <c r="G24104" s="125">
        <f t="shared" si="863"/>
        <v>-280500</v>
      </c>
      <c r="H24104" s="1204" t="s">
        <v>16576</v>
      </c>
    </row>
    <row r="24105" spans="1:8" ht="15" x14ac:dyDescent="0.2">
      <c r="A24105" s="1081">
        <v>45787</v>
      </c>
      <c r="B24105" s="1132" t="s">
        <v>16123</v>
      </c>
      <c r="C24105" s="1132" t="s">
        <v>793</v>
      </c>
      <c r="D24105" s="1133" t="s">
        <v>16663</v>
      </c>
      <c r="E24105" s="1134">
        <v>191333</v>
      </c>
      <c r="F24105" s="1083"/>
      <c r="G24105" s="125">
        <f t="shared" si="863"/>
        <v>-191333</v>
      </c>
      <c r="H24105" s="1204" t="s">
        <v>16576</v>
      </c>
    </row>
    <row r="24106" spans="1:8" ht="15" x14ac:dyDescent="0.2">
      <c r="A24106" s="1081">
        <v>45787</v>
      </c>
      <c r="B24106" s="1132" t="s">
        <v>3944</v>
      </c>
      <c r="C24106" s="1132" t="s">
        <v>793</v>
      </c>
      <c r="D24106" s="1133" t="s">
        <v>15174</v>
      </c>
      <c r="E24106" s="1134">
        <v>308997</v>
      </c>
      <c r="F24106" s="1083"/>
      <c r="G24106" s="125">
        <f t="shared" si="863"/>
        <v>-308997</v>
      </c>
      <c r="H24106" s="1204" t="s">
        <v>16576</v>
      </c>
    </row>
    <row r="24107" spans="1:8" ht="15" x14ac:dyDescent="0.2">
      <c r="A24107" s="1081">
        <v>45788</v>
      </c>
      <c r="B24107" s="1082" t="s">
        <v>16110</v>
      </c>
      <c r="C24107" s="1082" t="s">
        <v>16671</v>
      </c>
      <c r="D24107" s="1123" t="s">
        <v>16669</v>
      </c>
      <c r="E24107" s="1083">
        <v>600000</v>
      </c>
      <c r="F24107" s="1083"/>
      <c r="G24107" s="125">
        <f t="shared" ref="G24107:G24108" si="864">F24107-E24107</f>
        <v>-600000</v>
      </c>
      <c r="H24107" s="1204" t="s">
        <v>16576</v>
      </c>
    </row>
    <row r="24108" spans="1:8" ht="24" x14ac:dyDescent="0.2">
      <c r="A24108" s="1081">
        <v>45788</v>
      </c>
      <c r="B24108" s="1082" t="s">
        <v>13165</v>
      </c>
      <c r="C24108" s="1082" t="s">
        <v>16059</v>
      </c>
      <c r="D24108" s="1123" t="s">
        <v>16670</v>
      </c>
      <c r="E24108" s="1083">
        <v>35000</v>
      </c>
      <c r="F24108" s="1083"/>
      <c r="G24108" s="125">
        <f t="shared" si="864"/>
        <v>-35000</v>
      </c>
      <c r="H24108" s="1204" t="s">
        <v>16576</v>
      </c>
    </row>
    <row r="24109" spans="1:8" ht="15" x14ac:dyDescent="0.2">
      <c r="A24109" s="1081">
        <v>45789</v>
      </c>
      <c r="B24109" s="1082" t="s">
        <v>16398</v>
      </c>
      <c r="C24109" s="1082" t="s">
        <v>10972</v>
      </c>
      <c r="D24109" s="1123" t="s">
        <v>16672</v>
      </c>
      <c r="E24109" s="1083">
        <v>15000</v>
      </c>
      <c r="F24109" s="1083"/>
      <c r="G24109" s="125">
        <f t="shared" ref="G24109:G24120" si="865">F24109-E24109</f>
        <v>-15000</v>
      </c>
      <c r="H24109" s="1204" t="s">
        <v>16576</v>
      </c>
    </row>
    <row r="24110" spans="1:8" ht="15" x14ac:dyDescent="0.2">
      <c r="A24110" s="1081">
        <v>45789</v>
      </c>
      <c r="B24110" s="1082" t="s">
        <v>15261</v>
      </c>
      <c r="C24110" s="1082" t="s">
        <v>5033</v>
      </c>
      <c r="D24110" s="1123" t="s">
        <v>16673</v>
      </c>
      <c r="E24110" s="1083">
        <v>20000</v>
      </c>
      <c r="F24110" s="1083"/>
      <c r="G24110" s="125">
        <f t="shared" si="865"/>
        <v>-20000</v>
      </c>
      <c r="H24110" s="1204" t="s">
        <v>16576</v>
      </c>
    </row>
    <row r="24111" spans="1:8" ht="15" x14ac:dyDescent="0.2">
      <c r="A24111" s="1081">
        <v>45789</v>
      </c>
      <c r="B24111" s="1082" t="s">
        <v>103</v>
      </c>
      <c r="C24111" s="1082" t="s">
        <v>391</v>
      </c>
      <c r="D24111" s="1123" t="s">
        <v>10199</v>
      </c>
      <c r="E24111" s="1083">
        <v>3500</v>
      </c>
      <c r="F24111" s="1083"/>
      <c r="G24111" s="125">
        <f t="shared" si="865"/>
        <v>-3500</v>
      </c>
      <c r="H24111" s="1204" t="s">
        <v>16576</v>
      </c>
    </row>
    <row r="24112" spans="1:8" ht="15" x14ac:dyDescent="0.2">
      <c r="A24112" s="1081">
        <v>45789</v>
      </c>
      <c r="B24112" s="1082" t="s">
        <v>16462</v>
      </c>
      <c r="C24112" s="1082" t="s">
        <v>5409</v>
      </c>
      <c r="D24112" s="1123" t="s">
        <v>14047</v>
      </c>
      <c r="E24112" s="1083">
        <v>5000</v>
      </c>
      <c r="F24112" s="1083"/>
      <c r="G24112" s="125">
        <f t="shared" si="865"/>
        <v>-5000</v>
      </c>
      <c r="H24112" s="1204" t="s">
        <v>16576</v>
      </c>
    </row>
    <row r="24113" spans="1:8" ht="15" x14ac:dyDescent="0.2">
      <c r="A24113" s="1081">
        <v>45789</v>
      </c>
      <c r="B24113" s="1082" t="s">
        <v>16110</v>
      </c>
      <c r="C24113" s="1082" t="s">
        <v>10972</v>
      </c>
      <c r="D24113" s="1123" t="s">
        <v>16674</v>
      </c>
      <c r="E24113" s="1083">
        <v>6000</v>
      </c>
      <c r="F24113" s="1083"/>
      <c r="G24113" s="125">
        <f t="shared" si="865"/>
        <v>-6000</v>
      </c>
      <c r="H24113" s="1204" t="s">
        <v>16576</v>
      </c>
    </row>
    <row r="24114" spans="1:8" ht="15" x14ac:dyDescent="0.2">
      <c r="A24114" s="1081">
        <v>45789</v>
      </c>
      <c r="B24114" s="1082" t="s">
        <v>16264</v>
      </c>
      <c r="C24114" s="1082" t="s">
        <v>2553</v>
      </c>
      <c r="D24114" s="1123" t="s">
        <v>16675</v>
      </c>
      <c r="E24114" s="1083">
        <v>10000</v>
      </c>
      <c r="F24114" s="1083"/>
      <c r="G24114" s="125">
        <f t="shared" si="865"/>
        <v>-10000</v>
      </c>
      <c r="H24114" s="1204" t="s">
        <v>16576</v>
      </c>
    </row>
    <row r="24115" spans="1:8" ht="15" x14ac:dyDescent="0.2">
      <c r="A24115" s="1081">
        <v>45789</v>
      </c>
      <c r="B24115" s="1082" t="s">
        <v>16110</v>
      </c>
      <c r="C24115" s="1082" t="s">
        <v>10972</v>
      </c>
      <c r="D24115" s="1123" t="s">
        <v>16676</v>
      </c>
      <c r="E24115" s="1083">
        <v>46500</v>
      </c>
      <c r="F24115" s="1083"/>
      <c r="G24115" s="125">
        <f t="shared" si="865"/>
        <v>-46500</v>
      </c>
      <c r="H24115" s="1204" t="s">
        <v>16576</v>
      </c>
    </row>
    <row r="24116" spans="1:8" ht="15" x14ac:dyDescent="0.2">
      <c r="A24116" s="1081">
        <v>45789</v>
      </c>
      <c r="B24116" s="1082" t="s">
        <v>3945</v>
      </c>
      <c r="C24116" s="1082" t="s">
        <v>10972</v>
      </c>
      <c r="D24116" s="1123" t="s">
        <v>16677</v>
      </c>
      <c r="E24116" s="1083">
        <v>9000</v>
      </c>
      <c r="F24116" s="1083"/>
      <c r="G24116" s="125">
        <f t="shared" si="865"/>
        <v>-9000</v>
      </c>
      <c r="H24116" s="1204" t="s">
        <v>16576</v>
      </c>
    </row>
    <row r="24117" spans="1:8" ht="15" x14ac:dyDescent="0.2">
      <c r="A24117" s="1081">
        <v>45789</v>
      </c>
      <c r="B24117" s="1082" t="s">
        <v>16398</v>
      </c>
      <c r="C24117" s="1082" t="s">
        <v>5033</v>
      </c>
      <c r="D24117" s="1123" t="s">
        <v>16678</v>
      </c>
      <c r="E24117" s="1083">
        <v>15000</v>
      </c>
      <c r="F24117" s="1083"/>
      <c r="G24117" s="125">
        <f t="shared" si="865"/>
        <v>-15000</v>
      </c>
      <c r="H24117" s="1204" t="s">
        <v>16576</v>
      </c>
    </row>
    <row r="24118" spans="1:8" ht="15" x14ac:dyDescent="0.2">
      <c r="A24118" s="1081">
        <v>45789</v>
      </c>
      <c r="B24118" s="1082" t="s">
        <v>16679</v>
      </c>
      <c r="C24118" s="1082" t="s">
        <v>391</v>
      </c>
      <c r="D24118" s="1123" t="s">
        <v>16680</v>
      </c>
      <c r="E24118" s="1083">
        <v>1500</v>
      </c>
      <c r="F24118" s="1083"/>
      <c r="G24118" s="125">
        <f t="shared" si="865"/>
        <v>-1500</v>
      </c>
      <c r="H24118" s="1204" t="s">
        <v>16576</v>
      </c>
    </row>
    <row r="24119" spans="1:8" ht="15" x14ac:dyDescent="0.2">
      <c r="A24119" s="1081">
        <v>45789</v>
      </c>
      <c r="B24119" s="1082" t="s">
        <v>103</v>
      </c>
      <c r="C24119" s="1082" t="s">
        <v>1494</v>
      </c>
      <c r="D24119" s="1123" t="s">
        <v>369</v>
      </c>
      <c r="E24119" s="1083">
        <v>2640</v>
      </c>
      <c r="F24119" s="1083"/>
      <c r="G24119" s="125">
        <f t="shared" si="865"/>
        <v>-2640</v>
      </c>
      <c r="H24119" s="1204" t="s">
        <v>16576</v>
      </c>
    </row>
    <row r="24120" spans="1:8" ht="15" x14ac:dyDescent="0.2">
      <c r="A24120" s="1081">
        <v>45789</v>
      </c>
      <c r="B24120" s="1082" t="s">
        <v>16110</v>
      </c>
      <c r="C24120" s="1082" t="s">
        <v>10332</v>
      </c>
      <c r="D24120" s="1123" t="s">
        <v>13082</v>
      </c>
      <c r="E24120" s="1083">
        <v>2500</v>
      </c>
      <c r="F24120" s="1083"/>
      <c r="G24120" s="125">
        <f t="shared" si="865"/>
        <v>-2500</v>
      </c>
      <c r="H24120" s="1204" t="s">
        <v>16576</v>
      </c>
    </row>
    <row r="24121" spans="1:8" ht="15" x14ac:dyDescent="0.2">
      <c r="A24121" s="1081">
        <v>45789</v>
      </c>
      <c r="B24121" s="1082" t="s">
        <v>16309</v>
      </c>
      <c r="C24121" s="1082" t="s">
        <v>793</v>
      </c>
      <c r="D24121" s="1123" t="s">
        <v>16681</v>
      </c>
      <c r="E24121" s="1083">
        <v>423000</v>
      </c>
      <c r="F24121" s="1083"/>
      <c r="G24121" s="125">
        <f t="shared" ref="G24121:G24122" si="866">F24121-E24121</f>
        <v>-423000</v>
      </c>
      <c r="H24121" s="1204" t="s">
        <v>16576</v>
      </c>
    </row>
    <row r="24122" spans="1:8" ht="15" x14ac:dyDescent="0.2">
      <c r="A24122" s="1081">
        <v>45789</v>
      </c>
      <c r="B24122" s="1082" t="s">
        <v>16683</v>
      </c>
      <c r="C24122" s="1082" t="s">
        <v>391</v>
      </c>
      <c r="D24122" s="1123" t="s">
        <v>16682</v>
      </c>
      <c r="E24122" s="1083">
        <v>20000</v>
      </c>
      <c r="F24122" s="1083"/>
      <c r="G24122" s="125">
        <f t="shared" si="866"/>
        <v>-20000</v>
      </c>
      <c r="H24122" s="1204" t="s">
        <v>16576</v>
      </c>
    </row>
    <row r="24123" spans="1:8" ht="15" x14ac:dyDescent="0.2">
      <c r="A24123" s="1081">
        <v>45790</v>
      </c>
      <c r="B24123" s="1082" t="s">
        <v>16110</v>
      </c>
      <c r="C24123" s="1082" t="s">
        <v>8362</v>
      </c>
      <c r="D24123" s="1123" t="s">
        <v>1156</v>
      </c>
      <c r="E24123" s="1083">
        <v>11000</v>
      </c>
      <c r="F24123" s="1083"/>
      <c r="G24123" s="125">
        <f t="shared" ref="G24123:G24137" si="867">F24123-E24123</f>
        <v>-11000</v>
      </c>
      <c r="H24123" s="1204" t="s">
        <v>16576</v>
      </c>
    </row>
    <row r="24124" spans="1:8" ht="15" x14ac:dyDescent="0.2">
      <c r="A24124" s="1081">
        <v>45790</v>
      </c>
      <c r="B24124" s="1082" t="s">
        <v>16110</v>
      </c>
      <c r="C24124" s="1082" t="s">
        <v>5033</v>
      </c>
      <c r="D24124" s="1123" t="s">
        <v>16684</v>
      </c>
      <c r="E24124" s="1083">
        <v>15000</v>
      </c>
      <c r="F24124" s="1083"/>
      <c r="G24124" s="125">
        <f t="shared" si="867"/>
        <v>-15000</v>
      </c>
      <c r="H24124" s="1204" t="s">
        <v>16576</v>
      </c>
    </row>
    <row r="24125" spans="1:8" ht="15" x14ac:dyDescent="0.2">
      <c r="A24125" s="1081">
        <v>45790</v>
      </c>
      <c r="B24125" s="1082" t="s">
        <v>13240</v>
      </c>
      <c r="C24125" s="1082" t="s">
        <v>5033</v>
      </c>
      <c r="D24125" s="1123" t="s">
        <v>16685</v>
      </c>
      <c r="E24125" s="1083">
        <v>17500</v>
      </c>
      <c r="F24125" s="1083"/>
      <c r="G24125" s="125">
        <f t="shared" si="867"/>
        <v>-17500</v>
      </c>
      <c r="H24125" s="1204" t="s">
        <v>16576</v>
      </c>
    </row>
    <row r="24126" spans="1:8" ht="15" x14ac:dyDescent="0.2">
      <c r="A24126" s="1081">
        <v>45790</v>
      </c>
      <c r="B24126" s="1082" t="s">
        <v>16398</v>
      </c>
      <c r="C24126" s="1082" t="s">
        <v>5409</v>
      </c>
      <c r="D24126" s="1123" t="s">
        <v>14047</v>
      </c>
      <c r="E24126" s="1083">
        <v>10000</v>
      </c>
      <c r="F24126" s="1083"/>
      <c r="G24126" s="125">
        <f t="shared" si="867"/>
        <v>-10000</v>
      </c>
      <c r="H24126" s="1204" t="s">
        <v>16576</v>
      </c>
    </row>
    <row r="24127" spans="1:8" ht="15" x14ac:dyDescent="0.2">
      <c r="A24127" s="1081">
        <v>45790</v>
      </c>
      <c r="B24127" s="1082" t="s">
        <v>16110</v>
      </c>
      <c r="C24127" s="1082" t="s">
        <v>5033</v>
      </c>
      <c r="D24127" s="1123" t="s">
        <v>16686</v>
      </c>
      <c r="E24127" s="1083">
        <v>25000</v>
      </c>
      <c r="F24127" s="1083"/>
      <c r="G24127" s="125">
        <f t="shared" si="867"/>
        <v>-25000</v>
      </c>
      <c r="H24127" s="1204" t="s">
        <v>16576</v>
      </c>
    </row>
    <row r="24128" spans="1:8" ht="15" x14ac:dyDescent="0.2">
      <c r="A24128" s="1081">
        <v>45790</v>
      </c>
      <c r="B24128" s="1082" t="s">
        <v>16110</v>
      </c>
      <c r="C24128" s="1082" t="s">
        <v>5740</v>
      </c>
      <c r="D24128" s="1123" t="s">
        <v>369</v>
      </c>
      <c r="E24128" s="1083">
        <v>1500</v>
      </c>
      <c r="F24128" s="1083"/>
      <c r="G24128" s="125">
        <f t="shared" si="867"/>
        <v>-1500</v>
      </c>
      <c r="H24128" s="1204" t="s">
        <v>16576</v>
      </c>
    </row>
    <row r="24129" spans="1:8" ht="15" x14ac:dyDescent="0.2">
      <c r="A24129" s="1081">
        <v>45790</v>
      </c>
      <c r="B24129" s="1082" t="s">
        <v>103</v>
      </c>
      <c r="C24129" s="1082" t="s">
        <v>391</v>
      </c>
      <c r="D24129" s="1123" t="s">
        <v>10199</v>
      </c>
      <c r="E24129" s="1083">
        <v>3500</v>
      </c>
      <c r="F24129" s="1083"/>
      <c r="G24129" s="125">
        <f t="shared" si="867"/>
        <v>-3500</v>
      </c>
      <c r="H24129" s="1204" t="s">
        <v>16576</v>
      </c>
    </row>
    <row r="24130" spans="1:8" ht="15" x14ac:dyDescent="0.2">
      <c r="A24130" s="1081">
        <v>45790</v>
      </c>
      <c r="B24130" s="1082" t="s">
        <v>14232</v>
      </c>
      <c r="C24130" s="1082" t="s">
        <v>16568</v>
      </c>
      <c r="D24130" s="1123" t="s">
        <v>16687</v>
      </c>
      <c r="E24130" s="1083">
        <v>61000</v>
      </c>
      <c r="F24130" s="1083"/>
      <c r="G24130" s="125">
        <f t="shared" si="867"/>
        <v>-61000</v>
      </c>
      <c r="H24130" s="1204" t="s">
        <v>16576</v>
      </c>
    </row>
    <row r="24131" spans="1:8" ht="15" x14ac:dyDescent="0.2">
      <c r="A24131" s="1081">
        <v>45790</v>
      </c>
      <c r="B24131" s="1082" t="s">
        <v>16110</v>
      </c>
      <c r="C24131" s="1082" t="s">
        <v>5740</v>
      </c>
      <c r="D24131" s="1123" t="s">
        <v>369</v>
      </c>
      <c r="E24131" s="1083">
        <v>2500</v>
      </c>
      <c r="F24131" s="1083"/>
      <c r="G24131" s="125">
        <f t="shared" si="867"/>
        <v>-2500</v>
      </c>
      <c r="H24131" s="1204" t="s">
        <v>16576</v>
      </c>
    </row>
    <row r="24132" spans="1:8" ht="15" x14ac:dyDescent="0.2">
      <c r="A24132" s="1081">
        <v>45790</v>
      </c>
      <c r="B24132" s="1082" t="s">
        <v>14232</v>
      </c>
      <c r="C24132" s="1082" t="s">
        <v>10972</v>
      </c>
      <c r="D24132" s="1123" t="s">
        <v>16688</v>
      </c>
      <c r="E24132" s="1083">
        <v>110000</v>
      </c>
      <c r="F24132" s="1083"/>
      <c r="G24132" s="125">
        <f t="shared" si="867"/>
        <v>-110000</v>
      </c>
      <c r="H24132" s="1204" t="s">
        <v>16576</v>
      </c>
    </row>
    <row r="24133" spans="1:8" ht="15" x14ac:dyDescent="0.2">
      <c r="A24133" s="1081">
        <v>45790</v>
      </c>
      <c r="B24133" s="1082" t="s">
        <v>11068</v>
      </c>
      <c r="C24133" s="1082" t="s">
        <v>5033</v>
      </c>
      <c r="D24133" s="1123" t="s">
        <v>16689</v>
      </c>
      <c r="E24133" s="1083">
        <v>15000</v>
      </c>
      <c r="F24133" s="1083"/>
      <c r="G24133" s="125">
        <f t="shared" si="867"/>
        <v>-15000</v>
      </c>
      <c r="H24133" s="1204" t="s">
        <v>16576</v>
      </c>
    </row>
    <row r="24134" spans="1:8" ht="15" x14ac:dyDescent="0.2">
      <c r="A24134" s="1081">
        <v>45790</v>
      </c>
      <c r="B24134" s="1082" t="s">
        <v>16110</v>
      </c>
      <c r="C24134" s="1082" t="s">
        <v>5740</v>
      </c>
      <c r="D24134" s="1123" t="s">
        <v>369</v>
      </c>
      <c r="E24134" s="1083">
        <v>5300</v>
      </c>
      <c r="F24134" s="1083"/>
      <c r="G24134" s="125">
        <f t="shared" si="867"/>
        <v>-5300</v>
      </c>
      <c r="H24134" s="1204" t="s">
        <v>16576</v>
      </c>
    </row>
    <row r="24135" spans="1:8" ht="15" x14ac:dyDescent="0.2">
      <c r="A24135" s="1081">
        <v>45790</v>
      </c>
      <c r="B24135" s="1082" t="s">
        <v>16679</v>
      </c>
      <c r="C24135" s="1082" t="s">
        <v>5740</v>
      </c>
      <c r="D24135" s="1123" t="s">
        <v>369</v>
      </c>
      <c r="E24135" s="1083">
        <v>500</v>
      </c>
      <c r="F24135" s="1083"/>
      <c r="G24135" s="125">
        <f t="shared" si="867"/>
        <v>-500</v>
      </c>
      <c r="H24135" s="1204" t="s">
        <v>16576</v>
      </c>
    </row>
    <row r="24136" spans="1:8" ht="15" x14ac:dyDescent="0.2">
      <c r="A24136" s="1081">
        <v>45790</v>
      </c>
      <c r="B24136" s="1082" t="s">
        <v>16398</v>
      </c>
      <c r="C24136" s="1082" t="s">
        <v>391</v>
      </c>
      <c r="D24136" s="1123" t="s">
        <v>16690</v>
      </c>
      <c r="E24136" s="1083">
        <v>1500</v>
      </c>
      <c r="F24136" s="1083"/>
      <c r="G24136" s="125">
        <f t="shared" si="867"/>
        <v>-1500</v>
      </c>
      <c r="H24136" s="1204" t="s">
        <v>16576</v>
      </c>
    </row>
    <row r="24137" spans="1:8" ht="15" x14ac:dyDescent="0.2">
      <c r="A24137" s="1081">
        <v>45790</v>
      </c>
      <c r="B24137" s="1082" t="s">
        <v>16683</v>
      </c>
      <c r="C24137" s="1082" t="s">
        <v>391</v>
      </c>
      <c r="D24137" s="1123" t="s">
        <v>16691</v>
      </c>
      <c r="E24137" s="1083">
        <v>740</v>
      </c>
      <c r="F24137" s="1083"/>
      <c r="G24137" s="125">
        <f t="shared" si="867"/>
        <v>-740</v>
      </c>
      <c r="H24137" s="1204" t="s">
        <v>16576</v>
      </c>
    </row>
    <row r="24138" spans="1:8" ht="24" x14ac:dyDescent="0.2">
      <c r="A24138" s="1081">
        <v>45790</v>
      </c>
      <c r="B24138" s="1082" t="s">
        <v>14334</v>
      </c>
      <c r="C24138" s="1082" t="s">
        <v>10972</v>
      </c>
      <c r="D24138" s="1123" t="s">
        <v>16692</v>
      </c>
      <c r="E24138" s="1083">
        <v>102860</v>
      </c>
      <c r="F24138" s="1083"/>
      <c r="G24138" s="125">
        <f t="shared" ref="G24138:G24139" si="868">F24138-E24138</f>
        <v>-102860</v>
      </c>
      <c r="H24138" s="1204" t="s">
        <v>16576</v>
      </c>
    </row>
    <row r="24139" spans="1:8" ht="24" x14ac:dyDescent="0.2">
      <c r="A24139" s="1081">
        <v>45790</v>
      </c>
      <c r="B24139" s="1082" t="s">
        <v>16123</v>
      </c>
      <c r="C24139" s="1082" t="s">
        <v>16694</v>
      </c>
      <c r="D24139" s="1123" t="s">
        <v>16693</v>
      </c>
      <c r="E24139" s="1083">
        <v>50000</v>
      </c>
      <c r="F24139" s="1083"/>
      <c r="G24139" s="125">
        <f t="shared" si="868"/>
        <v>-50000</v>
      </c>
      <c r="H24139" s="1204" t="s">
        <v>16576</v>
      </c>
    </row>
    <row r="24140" spans="1:8" ht="15" x14ac:dyDescent="0.2">
      <c r="A24140" s="1081">
        <v>45790</v>
      </c>
      <c r="B24140" s="1082" t="s">
        <v>16110</v>
      </c>
      <c r="C24140" s="1082" t="s">
        <v>16695</v>
      </c>
      <c r="D24140" s="1123" t="s">
        <v>16696</v>
      </c>
      <c r="E24140" s="1083">
        <v>165000</v>
      </c>
      <c r="F24140" s="1083"/>
      <c r="G24140" s="125">
        <f t="shared" ref="G24140:G24141" si="869">F24140-E24140</f>
        <v>-165000</v>
      </c>
      <c r="H24140" s="1204" t="s">
        <v>16576</v>
      </c>
    </row>
    <row r="24141" spans="1:8" ht="15" x14ac:dyDescent="0.2">
      <c r="A24141" s="1081">
        <v>45790</v>
      </c>
      <c r="B24141" s="1082" t="s">
        <v>14334</v>
      </c>
      <c r="C24141" s="1082" t="s">
        <v>3144</v>
      </c>
      <c r="D24141" s="1123" t="s">
        <v>16697</v>
      </c>
      <c r="E24141" s="1083">
        <v>100000</v>
      </c>
      <c r="F24141" s="1083"/>
      <c r="G24141" s="125">
        <f t="shared" si="869"/>
        <v>-100000</v>
      </c>
      <c r="H24141" s="1204" t="s">
        <v>16576</v>
      </c>
    </row>
    <row r="24142" spans="1:8" ht="15" x14ac:dyDescent="0.2">
      <c r="A24142" s="1081">
        <v>45791</v>
      </c>
      <c r="B24142" s="1082" t="s">
        <v>16110</v>
      </c>
      <c r="C24142" s="1082" t="s">
        <v>2189</v>
      </c>
      <c r="D24142" s="1123" t="s">
        <v>16698</v>
      </c>
      <c r="E24142" s="1083">
        <v>15000</v>
      </c>
      <c r="F24142" s="1083"/>
      <c r="G24142" s="125">
        <f t="shared" ref="G24142:G24160" si="870">F24142-E24142</f>
        <v>-15000</v>
      </c>
      <c r="H24142" s="1204" t="s">
        <v>16576</v>
      </c>
    </row>
    <row r="24143" spans="1:8" ht="15" x14ac:dyDescent="0.2">
      <c r="A24143" s="1081">
        <v>45791</v>
      </c>
      <c r="B24143" s="1082" t="s">
        <v>25</v>
      </c>
      <c r="C24143" s="1082" t="s">
        <v>12159</v>
      </c>
      <c r="D24143" s="1123" t="s">
        <v>1916</v>
      </c>
      <c r="E24143" s="1083">
        <v>1400</v>
      </c>
      <c r="F24143" s="1083"/>
      <c r="G24143" s="125">
        <f t="shared" si="870"/>
        <v>-1400</v>
      </c>
      <c r="H24143" s="1204" t="s">
        <v>16576</v>
      </c>
    </row>
    <row r="24144" spans="1:8" ht="15" x14ac:dyDescent="0.2">
      <c r="A24144" s="1081">
        <v>45791</v>
      </c>
      <c r="B24144" s="1082" t="s">
        <v>16123</v>
      </c>
      <c r="C24144" s="1082" t="s">
        <v>10972</v>
      </c>
      <c r="D24144" s="1123" t="s">
        <v>16699</v>
      </c>
      <c r="E24144" s="1083">
        <v>121500</v>
      </c>
      <c r="F24144" s="1083"/>
      <c r="G24144" s="125">
        <f t="shared" si="870"/>
        <v>-121500</v>
      </c>
      <c r="H24144" s="1204" t="s">
        <v>16576</v>
      </c>
    </row>
    <row r="24145" spans="1:8" ht="24" x14ac:dyDescent="0.2">
      <c r="A24145" s="1081">
        <v>45791</v>
      </c>
      <c r="B24145" s="1082" t="s">
        <v>103</v>
      </c>
      <c r="C24145" s="1082" t="s">
        <v>10972</v>
      </c>
      <c r="D24145" s="1123" t="s">
        <v>16700</v>
      </c>
      <c r="E24145" s="1083">
        <v>16800</v>
      </c>
      <c r="F24145" s="1083"/>
      <c r="G24145" s="125">
        <f t="shared" si="870"/>
        <v>-16800</v>
      </c>
      <c r="H24145" s="1204" t="s">
        <v>16576</v>
      </c>
    </row>
    <row r="24146" spans="1:8" ht="15" x14ac:dyDescent="0.2">
      <c r="A24146" s="1081">
        <v>45791</v>
      </c>
      <c r="B24146" s="1082" t="s">
        <v>16110</v>
      </c>
      <c r="C24146" s="1082" t="s">
        <v>14923</v>
      </c>
      <c r="D24146" s="1123" t="s">
        <v>16701</v>
      </c>
      <c r="E24146" s="1083">
        <v>10000</v>
      </c>
      <c r="F24146" s="1083"/>
      <c r="G24146" s="125">
        <f t="shared" si="870"/>
        <v>-10000</v>
      </c>
      <c r="H24146" s="1204" t="s">
        <v>16576</v>
      </c>
    </row>
    <row r="24147" spans="1:8" ht="15" x14ac:dyDescent="0.2">
      <c r="A24147" s="1081">
        <v>45791</v>
      </c>
      <c r="B24147" s="1082" t="s">
        <v>12594</v>
      </c>
      <c r="C24147" s="1082" t="s">
        <v>14923</v>
      </c>
      <c r="D24147" s="1123" t="s">
        <v>16702</v>
      </c>
      <c r="E24147" s="1083">
        <v>4000</v>
      </c>
      <c r="F24147" s="1083"/>
      <c r="G24147" s="125">
        <f t="shared" si="870"/>
        <v>-4000</v>
      </c>
      <c r="H24147" s="1204" t="s">
        <v>16576</v>
      </c>
    </row>
    <row r="24148" spans="1:8" ht="15" x14ac:dyDescent="0.2">
      <c r="A24148" s="1081">
        <v>45791</v>
      </c>
      <c r="B24148" s="1082" t="s">
        <v>12334</v>
      </c>
      <c r="C24148" s="1082" t="s">
        <v>14923</v>
      </c>
      <c r="D24148" s="1123" t="s">
        <v>16703</v>
      </c>
      <c r="E24148" s="1083">
        <v>4000</v>
      </c>
      <c r="F24148" s="1083"/>
      <c r="G24148" s="125">
        <f t="shared" si="870"/>
        <v>-4000</v>
      </c>
      <c r="H24148" s="1204" t="s">
        <v>16576</v>
      </c>
    </row>
    <row r="24149" spans="1:8" ht="15" x14ac:dyDescent="0.2">
      <c r="A24149" s="1081">
        <v>45791</v>
      </c>
      <c r="B24149" s="1082" t="s">
        <v>103</v>
      </c>
      <c r="C24149" s="1082" t="s">
        <v>391</v>
      </c>
      <c r="D24149" s="1123" t="s">
        <v>10199</v>
      </c>
      <c r="E24149" s="1083">
        <v>4000</v>
      </c>
      <c r="F24149" s="1083"/>
      <c r="G24149" s="125">
        <f t="shared" si="870"/>
        <v>-4000</v>
      </c>
      <c r="H24149" s="1204" t="s">
        <v>16576</v>
      </c>
    </row>
    <row r="24150" spans="1:8" ht="15" x14ac:dyDescent="0.2">
      <c r="A24150" s="1081">
        <v>45791</v>
      </c>
      <c r="B24150" s="1082" t="s">
        <v>16110</v>
      </c>
      <c r="C24150" s="1082" t="s">
        <v>10972</v>
      </c>
      <c r="D24150" s="1123" t="s">
        <v>16704</v>
      </c>
      <c r="E24150" s="1083">
        <v>15000</v>
      </c>
      <c r="F24150" s="1083"/>
      <c r="G24150" s="125">
        <f t="shared" si="870"/>
        <v>-15000</v>
      </c>
      <c r="H24150" s="1204" t="s">
        <v>16576</v>
      </c>
    </row>
    <row r="24151" spans="1:8" ht="15" x14ac:dyDescent="0.2">
      <c r="A24151" s="1081">
        <v>45791</v>
      </c>
      <c r="B24151" s="1082" t="s">
        <v>16110</v>
      </c>
      <c r="C24151" s="1082" t="s">
        <v>16705</v>
      </c>
      <c r="D24151" s="1123" t="s">
        <v>16706</v>
      </c>
      <c r="E24151" s="1083">
        <v>26000</v>
      </c>
      <c r="F24151" s="1083"/>
      <c r="G24151" s="125">
        <f t="shared" si="870"/>
        <v>-26000</v>
      </c>
      <c r="H24151" s="1204" t="s">
        <v>16576</v>
      </c>
    </row>
    <row r="24152" spans="1:8" ht="15" x14ac:dyDescent="0.2">
      <c r="A24152" s="1081">
        <v>45791</v>
      </c>
      <c r="B24152" s="1082" t="s">
        <v>15261</v>
      </c>
      <c r="C24152" s="1082" t="s">
        <v>16642</v>
      </c>
      <c r="D24152" s="1123" t="s">
        <v>16707</v>
      </c>
      <c r="E24152" s="1083">
        <v>4800</v>
      </c>
      <c r="F24152" s="1083"/>
      <c r="G24152" s="125">
        <f t="shared" si="870"/>
        <v>-4800</v>
      </c>
      <c r="H24152" s="1204" t="s">
        <v>16576</v>
      </c>
    </row>
    <row r="24153" spans="1:8" ht="15" x14ac:dyDescent="0.2">
      <c r="A24153" s="1081">
        <v>45791</v>
      </c>
      <c r="B24153" s="1082" t="s">
        <v>103</v>
      </c>
      <c r="C24153" s="1082" t="s">
        <v>391</v>
      </c>
      <c r="D24153" s="1123" t="s">
        <v>16708</v>
      </c>
      <c r="E24153" s="1083">
        <v>2500</v>
      </c>
      <c r="F24153" s="1083"/>
      <c r="G24153" s="125">
        <f t="shared" si="870"/>
        <v>-2500</v>
      </c>
      <c r="H24153" s="1204" t="s">
        <v>16576</v>
      </c>
    </row>
    <row r="24154" spans="1:8" ht="15" x14ac:dyDescent="0.2">
      <c r="A24154" s="1081">
        <v>45791</v>
      </c>
      <c r="B24154" s="1082" t="s">
        <v>12594</v>
      </c>
      <c r="C24154" s="1082" t="s">
        <v>10972</v>
      </c>
      <c r="D24154" s="1123" t="s">
        <v>16709</v>
      </c>
      <c r="E24154" s="1083">
        <v>4290</v>
      </c>
      <c r="F24154" s="1083"/>
      <c r="G24154" s="125">
        <f t="shared" si="870"/>
        <v>-4290</v>
      </c>
      <c r="H24154" s="1204" t="s">
        <v>16576</v>
      </c>
    </row>
    <row r="24155" spans="1:8" ht="15" x14ac:dyDescent="0.2">
      <c r="A24155" s="1081">
        <v>45791</v>
      </c>
      <c r="B24155" s="1082" t="s">
        <v>15337</v>
      </c>
      <c r="C24155" s="1082" t="s">
        <v>5033</v>
      </c>
      <c r="D24155" s="1123" t="s">
        <v>16710</v>
      </c>
      <c r="E24155" s="1083">
        <v>15000</v>
      </c>
      <c r="F24155" s="1083"/>
      <c r="G24155" s="125">
        <f t="shared" si="870"/>
        <v>-15000</v>
      </c>
      <c r="H24155" s="1204" t="s">
        <v>16576</v>
      </c>
    </row>
    <row r="24156" spans="1:8" ht="15" x14ac:dyDescent="0.2">
      <c r="A24156" s="1081">
        <v>45791</v>
      </c>
      <c r="B24156" s="1082" t="s">
        <v>16683</v>
      </c>
      <c r="C24156" s="1082" t="s">
        <v>5740</v>
      </c>
      <c r="D24156" s="1123" t="s">
        <v>369</v>
      </c>
      <c r="E24156" s="1083">
        <v>1500</v>
      </c>
      <c r="F24156" s="1083"/>
      <c r="G24156" s="125">
        <f t="shared" si="870"/>
        <v>-1500</v>
      </c>
      <c r="H24156" s="1204" t="s">
        <v>16576</v>
      </c>
    </row>
    <row r="24157" spans="1:8" ht="15" x14ac:dyDescent="0.2">
      <c r="A24157" s="1081">
        <v>45791</v>
      </c>
      <c r="B24157" s="1082" t="s">
        <v>16398</v>
      </c>
      <c r="C24157" s="1082" t="s">
        <v>5740</v>
      </c>
      <c r="D24157" s="1123" t="s">
        <v>369</v>
      </c>
      <c r="E24157" s="1083">
        <v>1000</v>
      </c>
      <c r="F24157" s="1083"/>
      <c r="G24157" s="125">
        <f t="shared" si="870"/>
        <v>-1000</v>
      </c>
      <c r="H24157" s="1204" t="s">
        <v>16576</v>
      </c>
    </row>
    <row r="24158" spans="1:8" ht="15" x14ac:dyDescent="0.2">
      <c r="A24158" s="1081">
        <v>45791</v>
      </c>
      <c r="B24158" s="1082" t="s">
        <v>13213</v>
      </c>
      <c r="C24158" s="1082" t="s">
        <v>5740</v>
      </c>
      <c r="D24158" s="1123" t="s">
        <v>16711</v>
      </c>
      <c r="E24158" s="1083">
        <v>550</v>
      </c>
      <c r="F24158" s="1083"/>
      <c r="G24158" s="125">
        <f t="shared" si="870"/>
        <v>-550</v>
      </c>
      <c r="H24158" s="1204" t="s">
        <v>16576</v>
      </c>
    </row>
    <row r="24159" spans="1:8" ht="15" x14ac:dyDescent="0.2">
      <c r="A24159" s="1081">
        <v>45791</v>
      </c>
      <c r="B24159" s="1082" t="s">
        <v>15337</v>
      </c>
      <c r="C24159" s="1082" t="s">
        <v>10972</v>
      </c>
      <c r="D24159" s="1123" t="s">
        <v>16712</v>
      </c>
      <c r="E24159" s="1083">
        <v>3000</v>
      </c>
      <c r="F24159" s="1083"/>
      <c r="G24159" s="125">
        <f t="shared" si="870"/>
        <v>-3000</v>
      </c>
      <c r="H24159" s="1204" t="s">
        <v>16576</v>
      </c>
    </row>
    <row r="24160" spans="1:8" ht="15" x14ac:dyDescent="0.2">
      <c r="A24160" s="1081">
        <v>45791</v>
      </c>
      <c r="B24160" s="1082" t="s">
        <v>16679</v>
      </c>
      <c r="C24160" s="1082" t="s">
        <v>285</v>
      </c>
      <c r="D24160" s="1123" t="s">
        <v>16710</v>
      </c>
      <c r="E24160" s="1083">
        <v>250</v>
      </c>
      <c r="F24160" s="1083"/>
      <c r="G24160" s="125">
        <f t="shared" si="870"/>
        <v>-250</v>
      </c>
      <c r="H24160" s="1204" t="s">
        <v>16576</v>
      </c>
    </row>
    <row r="24161" spans="1:8" ht="15" x14ac:dyDescent="0.2">
      <c r="A24161" s="1081">
        <v>45791</v>
      </c>
      <c r="B24161" s="1082" t="s">
        <v>16462</v>
      </c>
      <c r="C24161" s="1082" t="s">
        <v>14237</v>
      </c>
      <c r="D24161" s="1123" t="s">
        <v>16713</v>
      </c>
      <c r="E24161" s="1083">
        <v>300000</v>
      </c>
      <c r="F24161" s="1083"/>
      <c r="G24161" s="125">
        <f t="shared" ref="G24161:G24162" si="871">F24161-E24161</f>
        <v>-300000</v>
      </c>
      <c r="H24161" s="1204" t="s">
        <v>16576</v>
      </c>
    </row>
    <row r="24162" spans="1:8" ht="15" x14ac:dyDescent="0.2">
      <c r="A24162" s="1081">
        <v>45791</v>
      </c>
      <c r="B24162" s="1082" t="s">
        <v>16309</v>
      </c>
      <c r="C24162" s="1082" t="s">
        <v>16715</v>
      </c>
      <c r="D24162" s="1123" t="s">
        <v>16714</v>
      </c>
      <c r="E24162" s="1083">
        <v>50000</v>
      </c>
      <c r="F24162" s="1083"/>
      <c r="G24162" s="125">
        <f t="shared" si="871"/>
        <v>-50000</v>
      </c>
      <c r="H24162" s="1204" t="s">
        <v>16576</v>
      </c>
    </row>
    <row r="24163" spans="1:8" ht="24" x14ac:dyDescent="0.2">
      <c r="A24163" s="1081">
        <v>45791</v>
      </c>
      <c r="B24163" s="1082" t="s">
        <v>16110</v>
      </c>
      <c r="C24163" s="1082" t="s">
        <v>13707</v>
      </c>
      <c r="D24163" s="1123" t="s">
        <v>16716</v>
      </c>
      <c r="E24163" s="1083">
        <v>110000</v>
      </c>
      <c r="F24163" s="1083"/>
      <c r="G24163" s="125">
        <f t="shared" ref="G24163" si="872">F24163-E24163</f>
        <v>-110000</v>
      </c>
      <c r="H24163" s="1204" t="s">
        <v>16576</v>
      </c>
    </row>
    <row r="24164" spans="1:8" ht="24" x14ac:dyDescent="0.2">
      <c r="A24164" s="1081">
        <v>45791</v>
      </c>
      <c r="B24164" s="1082" t="s">
        <v>11068</v>
      </c>
      <c r="C24164" s="669" t="s">
        <v>11721</v>
      </c>
      <c r="D24164" s="905" t="s">
        <v>16718</v>
      </c>
      <c r="E24164" s="671">
        <v>69091</v>
      </c>
      <c r="F24164" s="1083"/>
      <c r="G24164" s="125">
        <f t="shared" ref="G24164:G24171" si="873">F24164-E24164</f>
        <v>-69091</v>
      </c>
      <c r="H24164" s="1204" t="s">
        <v>16576</v>
      </c>
    </row>
    <row r="24165" spans="1:8" ht="24" x14ac:dyDescent="0.2">
      <c r="A24165" s="1081">
        <v>45791</v>
      </c>
      <c r="B24165" s="1082" t="s">
        <v>12783</v>
      </c>
      <c r="C24165" s="669" t="s">
        <v>11721</v>
      </c>
      <c r="D24165" s="905" t="s">
        <v>16718</v>
      </c>
      <c r="E24165" s="671">
        <v>100000</v>
      </c>
      <c r="F24165" s="1083"/>
      <c r="G24165" s="125">
        <f t="shared" si="873"/>
        <v>-100000</v>
      </c>
      <c r="H24165" s="1204" t="s">
        <v>16576</v>
      </c>
    </row>
    <row r="24166" spans="1:8" ht="24" x14ac:dyDescent="0.2">
      <c r="A24166" s="1081">
        <v>45791</v>
      </c>
      <c r="B24166" s="1082" t="s">
        <v>12671</v>
      </c>
      <c r="C24166" s="669" t="s">
        <v>11721</v>
      </c>
      <c r="D24166" s="905" t="s">
        <v>16718</v>
      </c>
      <c r="E24166" s="671">
        <v>300000</v>
      </c>
      <c r="F24166" s="1083"/>
      <c r="G24166" s="125">
        <f t="shared" si="873"/>
        <v>-300000</v>
      </c>
      <c r="H24166" s="1204" t="s">
        <v>16576</v>
      </c>
    </row>
    <row r="24167" spans="1:8" ht="24" x14ac:dyDescent="0.2">
      <c r="A24167" s="1081">
        <v>45791</v>
      </c>
      <c r="B24167" s="1082" t="s">
        <v>13213</v>
      </c>
      <c r="C24167" s="669" t="s">
        <v>11721</v>
      </c>
      <c r="D24167" s="905" t="s">
        <v>16718</v>
      </c>
      <c r="E24167" s="671">
        <v>30909</v>
      </c>
      <c r="F24167" s="1083"/>
      <c r="G24167" s="125">
        <f t="shared" si="873"/>
        <v>-30909</v>
      </c>
      <c r="H24167" s="1204" t="s">
        <v>16576</v>
      </c>
    </row>
    <row r="24168" spans="1:8" ht="24" x14ac:dyDescent="0.2">
      <c r="A24168" s="1081">
        <v>45791</v>
      </c>
      <c r="B24168" s="1082" t="s">
        <v>12783</v>
      </c>
      <c r="C24168" s="669" t="s">
        <v>11721</v>
      </c>
      <c r="D24168" s="905" t="s">
        <v>16718</v>
      </c>
      <c r="E24168" s="671">
        <v>70000</v>
      </c>
      <c r="F24168" s="1083"/>
      <c r="G24168" s="125">
        <f t="shared" si="873"/>
        <v>-70000</v>
      </c>
      <c r="H24168" s="1204" t="s">
        <v>16576</v>
      </c>
    </row>
    <row r="24169" spans="1:8" ht="24" x14ac:dyDescent="0.2">
      <c r="A24169" s="1081">
        <v>45791</v>
      </c>
      <c r="B24169" s="1082" t="s">
        <v>12671</v>
      </c>
      <c r="C24169" s="669" t="s">
        <v>11721</v>
      </c>
      <c r="D24169" s="905" t="s">
        <v>16718</v>
      </c>
      <c r="E24169" s="671">
        <v>227000</v>
      </c>
      <c r="F24169" s="1083"/>
      <c r="G24169" s="125">
        <f t="shared" si="873"/>
        <v>-227000</v>
      </c>
      <c r="H24169" s="1204" t="s">
        <v>16576</v>
      </c>
    </row>
    <row r="24170" spans="1:8" ht="24" x14ac:dyDescent="0.2">
      <c r="A24170" s="1081">
        <v>45791</v>
      </c>
      <c r="B24170" s="1082" t="s">
        <v>13213</v>
      </c>
      <c r="C24170" s="669" t="s">
        <v>11721</v>
      </c>
      <c r="D24170" s="905" t="s">
        <v>16718</v>
      </c>
      <c r="E24170" s="671">
        <v>203000</v>
      </c>
      <c r="F24170" s="1083"/>
      <c r="G24170" s="125">
        <f t="shared" si="873"/>
        <v>-203000</v>
      </c>
      <c r="H24170" s="1204" t="s">
        <v>16576</v>
      </c>
    </row>
    <row r="24171" spans="1:8" ht="15" x14ac:dyDescent="0.2">
      <c r="A24171" s="1081">
        <v>45791</v>
      </c>
      <c r="B24171" s="1082" t="s">
        <v>25</v>
      </c>
      <c r="C24171" s="1082" t="s">
        <v>12159</v>
      </c>
      <c r="D24171" s="1123" t="s">
        <v>16755</v>
      </c>
      <c r="E24171" s="1083">
        <v>1500</v>
      </c>
      <c r="F24171" s="1083"/>
      <c r="G24171" s="125">
        <f t="shared" si="873"/>
        <v>-1500</v>
      </c>
      <c r="H24171" s="1204" t="s">
        <v>16576</v>
      </c>
    </row>
    <row r="24172" spans="1:8" ht="15" x14ac:dyDescent="0.2">
      <c r="A24172" s="1081">
        <v>45792</v>
      </c>
      <c r="B24172" s="1082" t="s">
        <v>16398</v>
      </c>
      <c r="C24172" s="1082" t="s">
        <v>10972</v>
      </c>
      <c r="D24172" s="1123" t="s">
        <v>16719</v>
      </c>
      <c r="E24172" s="1083">
        <v>4450</v>
      </c>
      <c r="F24172" s="1083"/>
      <c r="G24172" s="125">
        <f t="shared" ref="G24172:G24182" si="874">F24172-E24172</f>
        <v>-4450</v>
      </c>
      <c r="H24172" s="1204" t="s">
        <v>16576</v>
      </c>
    </row>
    <row r="24173" spans="1:8" ht="15" x14ac:dyDescent="0.2">
      <c r="A24173" s="1081">
        <v>45792</v>
      </c>
      <c r="B24173" s="1082" t="s">
        <v>15337</v>
      </c>
      <c r="C24173" s="1082" t="s">
        <v>5740</v>
      </c>
      <c r="D24173" s="1123" t="s">
        <v>369</v>
      </c>
      <c r="E24173" s="1083">
        <v>800</v>
      </c>
      <c r="F24173" s="1083"/>
      <c r="G24173" s="125">
        <f t="shared" si="874"/>
        <v>-800</v>
      </c>
      <c r="H24173" s="1204" t="s">
        <v>16576</v>
      </c>
    </row>
    <row r="24174" spans="1:8" ht="15" x14ac:dyDescent="0.2">
      <c r="A24174" s="1081">
        <v>45792</v>
      </c>
      <c r="B24174" s="1082" t="s">
        <v>14232</v>
      </c>
      <c r="C24174" s="1082" t="s">
        <v>5740</v>
      </c>
      <c r="D24174" s="1123" t="s">
        <v>369</v>
      </c>
      <c r="E24174" s="1083">
        <v>800</v>
      </c>
      <c r="F24174" s="1083"/>
      <c r="G24174" s="125">
        <f t="shared" si="874"/>
        <v>-800</v>
      </c>
      <c r="H24174" s="1204" t="s">
        <v>16576</v>
      </c>
    </row>
    <row r="24175" spans="1:8" ht="15" x14ac:dyDescent="0.2">
      <c r="A24175" s="1081">
        <v>45792</v>
      </c>
      <c r="B24175" s="1082" t="s">
        <v>14351</v>
      </c>
      <c r="C24175" s="1082" t="s">
        <v>10972</v>
      </c>
      <c r="D24175" s="1123" t="s">
        <v>16727</v>
      </c>
      <c r="E24175" s="1083">
        <v>13000</v>
      </c>
      <c r="F24175" s="1083"/>
      <c r="G24175" s="125">
        <f t="shared" si="874"/>
        <v>-13000</v>
      </c>
      <c r="H24175" s="1204" t="s">
        <v>16576</v>
      </c>
    </row>
    <row r="24176" spans="1:8" ht="15" x14ac:dyDescent="0.2">
      <c r="A24176" s="1081">
        <v>45792</v>
      </c>
      <c r="B24176" s="1082" t="s">
        <v>16398</v>
      </c>
      <c r="C24176" s="1082" t="s">
        <v>391</v>
      </c>
      <c r="D24176" s="1123" t="s">
        <v>16720</v>
      </c>
      <c r="E24176" s="1083">
        <v>6000</v>
      </c>
      <c r="F24176" s="1083"/>
      <c r="G24176" s="125">
        <f t="shared" si="874"/>
        <v>-6000</v>
      </c>
      <c r="H24176" s="1204" t="s">
        <v>16576</v>
      </c>
    </row>
    <row r="24177" spans="1:8" ht="15" x14ac:dyDescent="0.2">
      <c r="A24177" s="1081">
        <v>45792</v>
      </c>
      <c r="B24177" s="1082" t="s">
        <v>16309</v>
      </c>
      <c r="C24177" s="1082" t="s">
        <v>10972</v>
      </c>
      <c r="D24177" s="1123" t="s">
        <v>16721</v>
      </c>
      <c r="E24177" s="1083">
        <v>5600</v>
      </c>
      <c r="F24177" s="1083"/>
      <c r="G24177" s="125">
        <f t="shared" si="874"/>
        <v>-5600</v>
      </c>
      <c r="H24177" s="1204" t="s">
        <v>16576</v>
      </c>
    </row>
    <row r="24178" spans="1:8" ht="15" x14ac:dyDescent="0.2">
      <c r="A24178" s="1081">
        <v>45792</v>
      </c>
      <c r="B24178" s="1082" t="s">
        <v>16110</v>
      </c>
      <c r="C24178" s="1082" t="s">
        <v>793</v>
      </c>
      <c r="D24178" s="1123" t="s">
        <v>16722</v>
      </c>
      <c r="E24178" s="1083">
        <v>14000</v>
      </c>
      <c r="F24178" s="1083"/>
      <c r="G24178" s="125">
        <f t="shared" si="874"/>
        <v>-14000</v>
      </c>
      <c r="H24178" s="1204" t="s">
        <v>16576</v>
      </c>
    </row>
    <row r="24179" spans="1:8" ht="24" x14ac:dyDescent="0.2">
      <c r="A24179" s="1081">
        <v>45792</v>
      </c>
      <c r="B24179" s="1082" t="s">
        <v>15338</v>
      </c>
      <c r="C24179" s="1082" t="s">
        <v>10972</v>
      </c>
      <c r="D24179" s="1123" t="s">
        <v>16723</v>
      </c>
      <c r="E24179" s="1083">
        <v>24500</v>
      </c>
      <c r="F24179" s="1083"/>
      <c r="G24179" s="125">
        <f t="shared" si="874"/>
        <v>-24500</v>
      </c>
      <c r="H24179" s="1204" t="s">
        <v>16576</v>
      </c>
    </row>
    <row r="24180" spans="1:8" ht="15" x14ac:dyDescent="0.2">
      <c r="A24180" s="1081">
        <v>45792</v>
      </c>
      <c r="B24180" s="1082" t="s">
        <v>16724</v>
      </c>
      <c r="C24180" s="1082" t="s">
        <v>5409</v>
      </c>
      <c r="D24180" s="1123" t="s">
        <v>16725</v>
      </c>
      <c r="E24180" s="1083">
        <v>10000</v>
      </c>
      <c r="F24180" s="1083"/>
      <c r="G24180" s="125">
        <f t="shared" si="874"/>
        <v>-10000</v>
      </c>
      <c r="H24180" s="1204" t="s">
        <v>16576</v>
      </c>
    </row>
    <row r="24181" spans="1:8" ht="15" x14ac:dyDescent="0.2">
      <c r="A24181" s="1081">
        <v>45792</v>
      </c>
      <c r="B24181" s="1082" t="s">
        <v>16240</v>
      </c>
      <c r="C24181" s="1082" t="s">
        <v>10972</v>
      </c>
      <c r="D24181" s="1123" t="s">
        <v>16726</v>
      </c>
      <c r="E24181" s="1083">
        <v>1500</v>
      </c>
      <c r="F24181" s="1083"/>
      <c r="G24181" s="125">
        <f t="shared" si="874"/>
        <v>-1500</v>
      </c>
      <c r="H24181" s="1204" t="s">
        <v>16576</v>
      </c>
    </row>
    <row r="24182" spans="1:8" ht="15" x14ac:dyDescent="0.2">
      <c r="A24182" s="1081">
        <v>45792</v>
      </c>
      <c r="B24182" s="1082" t="s">
        <v>103</v>
      </c>
      <c r="C24182" s="1082" t="s">
        <v>391</v>
      </c>
      <c r="D24182" s="1123" t="s">
        <v>10199</v>
      </c>
      <c r="E24182" s="1083">
        <v>4000</v>
      </c>
      <c r="F24182" s="1083"/>
      <c r="G24182" s="125">
        <f t="shared" si="874"/>
        <v>-4000</v>
      </c>
      <c r="H24182" s="1204" t="s">
        <v>16576</v>
      </c>
    </row>
    <row r="24183" spans="1:8" ht="24" x14ac:dyDescent="0.2">
      <c r="A24183" s="1081">
        <v>45792</v>
      </c>
      <c r="B24183" s="1082" t="s">
        <v>13213</v>
      </c>
      <c r="C24183" s="565" t="s">
        <v>14971</v>
      </c>
      <c r="D24183" s="873" t="s">
        <v>16731</v>
      </c>
      <c r="E24183" s="566">
        <v>12500</v>
      </c>
      <c r="F24183" s="1083"/>
      <c r="G24183" s="125">
        <f t="shared" ref="G24183:G24190" si="875">F24183-E24183</f>
        <v>-12500</v>
      </c>
      <c r="H24183" s="1204" t="s">
        <v>16576</v>
      </c>
    </row>
    <row r="24184" spans="1:8" ht="24" x14ac:dyDescent="0.2">
      <c r="A24184" s="1081">
        <v>45792</v>
      </c>
      <c r="B24184" s="1082" t="s">
        <v>16110</v>
      </c>
      <c r="C24184" s="565" t="s">
        <v>14971</v>
      </c>
      <c r="D24184" s="873" t="s">
        <v>16731</v>
      </c>
      <c r="E24184" s="566">
        <v>12500</v>
      </c>
      <c r="F24184" s="1083"/>
      <c r="G24184" s="125">
        <f t="shared" ref="G24184:G24186" si="876">F24184-E24184</f>
        <v>-12500</v>
      </c>
      <c r="H24184" s="1204" t="s">
        <v>16576</v>
      </c>
    </row>
    <row r="24185" spans="1:8" ht="24" x14ac:dyDescent="0.2">
      <c r="A24185" s="1081">
        <v>45792</v>
      </c>
      <c r="B24185" s="1082" t="s">
        <v>13240</v>
      </c>
      <c r="C24185" s="565" t="s">
        <v>14971</v>
      </c>
      <c r="D24185" s="873" t="s">
        <v>16731</v>
      </c>
      <c r="E24185" s="566">
        <v>12500</v>
      </c>
      <c r="F24185" s="1083"/>
      <c r="G24185" s="125">
        <f t="shared" si="876"/>
        <v>-12500</v>
      </c>
      <c r="H24185" s="1204" t="s">
        <v>16576</v>
      </c>
    </row>
    <row r="24186" spans="1:8" ht="24" x14ac:dyDescent="0.2">
      <c r="A24186" s="1081">
        <v>45792</v>
      </c>
      <c r="B24186" s="1082" t="s">
        <v>15337</v>
      </c>
      <c r="C24186" s="565" t="s">
        <v>14971</v>
      </c>
      <c r="D24186" s="873" t="s">
        <v>16731</v>
      </c>
      <c r="E24186" s="566">
        <v>12500</v>
      </c>
      <c r="F24186" s="1083"/>
      <c r="G24186" s="125">
        <f t="shared" si="876"/>
        <v>-12500</v>
      </c>
      <c r="H24186" s="1204" t="s">
        <v>16576</v>
      </c>
    </row>
    <row r="24187" spans="1:8" ht="24" x14ac:dyDescent="0.2">
      <c r="A24187" s="1081">
        <v>45792</v>
      </c>
      <c r="B24187" s="1082" t="s">
        <v>16309</v>
      </c>
      <c r="C24187" s="1082" t="s">
        <v>16732</v>
      </c>
      <c r="D24187" s="1123" t="s">
        <v>16728</v>
      </c>
      <c r="E24187" s="1083">
        <v>205000</v>
      </c>
      <c r="F24187" s="1083"/>
      <c r="G24187" s="125">
        <f t="shared" si="875"/>
        <v>-205000</v>
      </c>
      <c r="H24187" s="1204" t="s">
        <v>16576</v>
      </c>
    </row>
    <row r="24188" spans="1:8" ht="24" x14ac:dyDescent="0.2">
      <c r="A24188" s="1081">
        <v>45792</v>
      </c>
      <c r="B24188" s="1082" t="s">
        <v>16462</v>
      </c>
      <c r="C24188" s="1082" t="s">
        <v>16732</v>
      </c>
      <c r="D24188" s="1123" t="s">
        <v>16729</v>
      </c>
      <c r="E24188" s="1083">
        <v>87000</v>
      </c>
      <c r="F24188" s="1083"/>
      <c r="G24188" s="125">
        <f t="shared" si="875"/>
        <v>-87000</v>
      </c>
      <c r="H24188" s="1204" t="s">
        <v>16576</v>
      </c>
    </row>
    <row r="24189" spans="1:8" ht="24" x14ac:dyDescent="0.2">
      <c r="A24189" s="1081">
        <v>45792</v>
      </c>
      <c r="B24189" s="1082" t="s">
        <v>16462</v>
      </c>
      <c r="C24189" s="1082" t="s">
        <v>14237</v>
      </c>
      <c r="D24189" s="1123" t="s">
        <v>16730</v>
      </c>
      <c r="E24189" s="1083">
        <v>200000</v>
      </c>
      <c r="F24189" s="1083"/>
      <c r="G24189" s="125">
        <f t="shared" si="875"/>
        <v>-200000</v>
      </c>
      <c r="H24189" s="1204" t="s">
        <v>16576</v>
      </c>
    </row>
    <row r="24190" spans="1:8" ht="15" x14ac:dyDescent="0.2">
      <c r="A24190" s="1081">
        <v>45792</v>
      </c>
      <c r="B24190" s="1082" t="s">
        <v>16398</v>
      </c>
      <c r="C24190" s="1082" t="s">
        <v>10972</v>
      </c>
      <c r="D24190" s="1123" t="s">
        <v>9905</v>
      </c>
      <c r="E24190" s="1083">
        <v>8600</v>
      </c>
      <c r="F24190" s="1083"/>
      <c r="G24190" s="125">
        <f t="shared" si="875"/>
        <v>-8600</v>
      </c>
      <c r="H24190" s="1204" t="s">
        <v>16576</v>
      </c>
    </row>
    <row r="24191" spans="1:8" ht="15" x14ac:dyDescent="0.2">
      <c r="A24191" s="1081">
        <v>45793</v>
      </c>
      <c r="B24191" s="1082" t="s">
        <v>16240</v>
      </c>
      <c r="C24191" s="1082" t="s">
        <v>10972</v>
      </c>
      <c r="D24191" s="1123" t="s">
        <v>16733</v>
      </c>
      <c r="E24191" s="1083">
        <v>20000</v>
      </c>
      <c r="F24191" s="1083"/>
      <c r="G24191" s="125">
        <f t="shared" ref="G24191:G24199" si="877">F24191-E24191</f>
        <v>-20000</v>
      </c>
      <c r="H24191" s="1204" t="s">
        <v>16576</v>
      </c>
    </row>
    <row r="24192" spans="1:8" ht="15" x14ac:dyDescent="0.2">
      <c r="A24192" s="1081">
        <v>45793</v>
      </c>
      <c r="B24192" s="1082" t="s">
        <v>16240</v>
      </c>
      <c r="C24192" s="1082" t="s">
        <v>285</v>
      </c>
      <c r="D24192" s="1123" t="s">
        <v>16600</v>
      </c>
      <c r="E24192" s="1083">
        <v>700</v>
      </c>
      <c r="F24192" s="1083"/>
      <c r="G24192" s="125">
        <f t="shared" si="877"/>
        <v>-700</v>
      </c>
      <c r="H24192" s="1204" t="s">
        <v>16576</v>
      </c>
    </row>
    <row r="24193" spans="1:8" ht="15" x14ac:dyDescent="0.2">
      <c r="A24193" s="1081">
        <v>45793</v>
      </c>
      <c r="B24193" s="1082" t="s">
        <v>16679</v>
      </c>
      <c r="C24193" s="1082" t="s">
        <v>391</v>
      </c>
      <c r="D24193" s="1123" t="s">
        <v>16734</v>
      </c>
      <c r="E24193" s="1083">
        <v>1000</v>
      </c>
      <c r="F24193" s="1083"/>
      <c r="G24193" s="125">
        <f t="shared" si="877"/>
        <v>-1000</v>
      </c>
      <c r="H24193" s="1204" t="s">
        <v>16576</v>
      </c>
    </row>
    <row r="24194" spans="1:8" ht="15" x14ac:dyDescent="0.2">
      <c r="A24194" s="1081">
        <v>45793</v>
      </c>
      <c r="B24194" s="1082" t="s">
        <v>16679</v>
      </c>
      <c r="C24194" s="1082" t="s">
        <v>285</v>
      </c>
      <c r="D24194" s="1123" t="s">
        <v>16600</v>
      </c>
      <c r="E24194" s="1083">
        <v>3000</v>
      </c>
      <c r="F24194" s="1083"/>
      <c r="G24194" s="125">
        <f t="shared" si="877"/>
        <v>-3000</v>
      </c>
      <c r="H24194" s="1204" t="s">
        <v>16576</v>
      </c>
    </row>
    <row r="24195" spans="1:8" ht="15" x14ac:dyDescent="0.2">
      <c r="A24195" s="1081">
        <v>45793</v>
      </c>
      <c r="B24195" s="1082" t="s">
        <v>103</v>
      </c>
      <c r="C24195" s="1082" t="s">
        <v>5033</v>
      </c>
      <c r="D24195" s="1123" t="s">
        <v>16735</v>
      </c>
      <c r="E24195" s="1083">
        <v>50000</v>
      </c>
      <c r="F24195" s="1083"/>
      <c r="G24195" s="125">
        <f t="shared" si="877"/>
        <v>-50000</v>
      </c>
      <c r="H24195" s="1204" t="s">
        <v>16576</v>
      </c>
    </row>
    <row r="24196" spans="1:8" ht="15" x14ac:dyDescent="0.2">
      <c r="A24196" s="1081">
        <v>45793</v>
      </c>
      <c r="B24196" s="1082" t="s">
        <v>12594</v>
      </c>
      <c r="C24196" s="1082" t="s">
        <v>16736</v>
      </c>
      <c r="D24196" s="1123" t="s">
        <v>16737</v>
      </c>
      <c r="E24196" s="1083">
        <v>47300</v>
      </c>
      <c r="F24196" s="1083"/>
      <c r="G24196" s="125">
        <f t="shared" si="877"/>
        <v>-47300</v>
      </c>
      <c r="H24196" s="1204" t="s">
        <v>16576</v>
      </c>
    </row>
    <row r="24197" spans="1:8" ht="15" x14ac:dyDescent="0.2">
      <c r="A24197" s="1081">
        <v>45793</v>
      </c>
      <c r="B24197" s="1082" t="s">
        <v>103</v>
      </c>
      <c r="C24197" s="1082" t="s">
        <v>391</v>
      </c>
      <c r="D24197" s="1123" t="s">
        <v>16738</v>
      </c>
      <c r="E24197" s="1083">
        <v>2250</v>
      </c>
      <c r="F24197" s="1083"/>
      <c r="G24197" s="125">
        <f t="shared" si="877"/>
        <v>-2250</v>
      </c>
      <c r="H24197" s="1204" t="s">
        <v>16576</v>
      </c>
    </row>
    <row r="24198" spans="1:8" ht="15" x14ac:dyDescent="0.2">
      <c r="A24198" s="1081">
        <v>45793</v>
      </c>
      <c r="B24198" s="1082" t="s">
        <v>16462</v>
      </c>
      <c r="C24198" s="1082" t="s">
        <v>10332</v>
      </c>
      <c r="D24198" s="1123" t="s">
        <v>16739</v>
      </c>
      <c r="E24198" s="1083">
        <v>3100</v>
      </c>
      <c r="F24198" s="1083"/>
      <c r="G24198" s="125">
        <f t="shared" si="877"/>
        <v>-3100</v>
      </c>
      <c r="H24198" s="1204" t="s">
        <v>16576</v>
      </c>
    </row>
    <row r="24199" spans="1:8" ht="15" x14ac:dyDescent="0.2">
      <c r="A24199" s="1081">
        <v>45793</v>
      </c>
      <c r="B24199" s="1082" t="s">
        <v>12594</v>
      </c>
      <c r="C24199" s="1082" t="s">
        <v>5740</v>
      </c>
      <c r="D24199" s="1123" t="s">
        <v>1885</v>
      </c>
      <c r="E24199" s="1083">
        <v>650</v>
      </c>
      <c r="F24199" s="1083"/>
      <c r="G24199" s="125">
        <f t="shared" si="877"/>
        <v>-650</v>
      </c>
      <c r="H24199" s="1204" t="s">
        <v>16576</v>
      </c>
    </row>
    <row r="24200" spans="1:8" ht="24" x14ac:dyDescent="0.2">
      <c r="A24200" s="1081">
        <v>45793</v>
      </c>
      <c r="B24200" s="1082" t="s">
        <v>12594</v>
      </c>
      <c r="C24200" s="1082" t="s">
        <v>15345</v>
      </c>
      <c r="D24200" s="1123" t="s">
        <v>16740</v>
      </c>
      <c r="E24200" s="1083">
        <v>200000</v>
      </c>
      <c r="F24200" s="1083"/>
      <c r="G24200" s="125">
        <f t="shared" ref="G24200:G24201" si="878">F24200-E24200</f>
        <v>-200000</v>
      </c>
      <c r="H24200" s="1204" t="s">
        <v>16576</v>
      </c>
    </row>
    <row r="24201" spans="1:8" ht="24" x14ac:dyDescent="0.2">
      <c r="A24201" s="1081">
        <v>45793</v>
      </c>
      <c r="B24201" s="1082" t="s">
        <v>12594</v>
      </c>
      <c r="C24201" s="1082" t="s">
        <v>15345</v>
      </c>
      <c r="D24201" s="1123" t="s">
        <v>16740</v>
      </c>
      <c r="E24201" s="1083">
        <v>100000</v>
      </c>
      <c r="F24201" s="1083"/>
      <c r="G24201" s="125">
        <f t="shared" si="878"/>
        <v>-100000</v>
      </c>
      <c r="H24201" s="1204" t="s">
        <v>16576</v>
      </c>
    </row>
    <row r="24202" spans="1:8" ht="15" x14ac:dyDescent="0.2">
      <c r="A24202" s="1081">
        <v>45794</v>
      </c>
      <c r="B24202" s="1082" t="s">
        <v>12594</v>
      </c>
      <c r="C24202" s="1082" t="s">
        <v>14165</v>
      </c>
      <c r="D24202" s="1123" t="s">
        <v>16752</v>
      </c>
      <c r="E24202" s="1083">
        <v>100000</v>
      </c>
      <c r="F24202" s="1083"/>
      <c r="G24202" s="125">
        <f t="shared" ref="G24202:G24204" si="879">F24202-E24202</f>
        <v>-100000</v>
      </c>
      <c r="H24202" s="1204" t="s">
        <v>16576</v>
      </c>
    </row>
    <row r="24203" spans="1:8" ht="15" x14ac:dyDescent="0.2">
      <c r="A24203" s="1081">
        <v>45794</v>
      </c>
      <c r="B24203" s="1082" t="s">
        <v>12783</v>
      </c>
      <c r="C24203" s="1082" t="s">
        <v>391</v>
      </c>
      <c r="D24203" s="1123" t="s">
        <v>16753</v>
      </c>
      <c r="E24203" s="1083">
        <v>3000</v>
      </c>
      <c r="F24203" s="1083"/>
      <c r="G24203" s="125">
        <f t="shared" si="879"/>
        <v>-3000</v>
      </c>
      <c r="H24203" s="1204" t="s">
        <v>16576</v>
      </c>
    </row>
    <row r="24204" spans="1:8" ht="15" x14ac:dyDescent="0.2">
      <c r="A24204" s="1081">
        <v>45794</v>
      </c>
      <c r="B24204" s="1082" t="s">
        <v>12594</v>
      </c>
      <c r="C24204" s="1082" t="s">
        <v>391</v>
      </c>
      <c r="D24204" s="1123" t="s">
        <v>16754</v>
      </c>
      <c r="E24204" s="1083">
        <v>2000</v>
      </c>
      <c r="F24204" s="1083"/>
      <c r="G24204" s="125">
        <f t="shared" si="879"/>
        <v>-2000</v>
      </c>
      <c r="H24204" s="1204" t="s">
        <v>16576</v>
      </c>
    </row>
    <row r="24205" spans="1:8" ht="15" x14ac:dyDescent="0.2">
      <c r="A24205" s="1081">
        <v>45794</v>
      </c>
      <c r="B24205" s="1082" t="s">
        <v>16309</v>
      </c>
      <c r="C24205" s="1082" t="s">
        <v>10332</v>
      </c>
      <c r="D24205" s="1123" t="s">
        <v>16761</v>
      </c>
      <c r="E24205" s="1083">
        <v>1410</v>
      </c>
      <c r="F24205" s="1083"/>
      <c r="G24205" s="125">
        <f t="shared" ref="G24205:G24212" si="880">F24205-E24205</f>
        <v>-1410</v>
      </c>
      <c r="H24205" s="1204" t="s">
        <v>16576</v>
      </c>
    </row>
    <row r="24206" spans="1:8" ht="15" x14ac:dyDescent="0.2">
      <c r="A24206" s="1081">
        <v>45794</v>
      </c>
      <c r="B24206" s="1082" t="s">
        <v>16110</v>
      </c>
      <c r="C24206" s="1082" t="s">
        <v>5740</v>
      </c>
      <c r="D24206" s="1123" t="s">
        <v>16762</v>
      </c>
      <c r="E24206" s="1083">
        <v>600</v>
      </c>
      <c r="F24206" s="1083"/>
      <c r="G24206" s="125">
        <f t="shared" si="880"/>
        <v>-600</v>
      </c>
      <c r="H24206" s="1204" t="s">
        <v>16576</v>
      </c>
    </row>
    <row r="24207" spans="1:8" ht="15" x14ac:dyDescent="0.2">
      <c r="A24207" s="1081">
        <v>45794</v>
      </c>
      <c r="B24207" s="1082" t="s">
        <v>16110</v>
      </c>
      <c r="C24207" s="1082" t="s">
        <v>10972</v>
      </c>
      <c r="D24207" s="1123" t="s">
        <v>16763</v>
      </c>
      <c r="E24207" s="1083">
        <v>3130</v>
      </c>
      <c r="F24207" s="1083"/>
      <c r="G24207" s="125">
        <f t="shared" si="880"/>
        <v>-3130</v>
      </c>
      <c r="H24207" s="1204" t="s">
        <v>16576</v>
      </c>
    </row>
    <row r="24208" spans="1:8" ht="15" x14ac:dyDescent="0.2">
      <c r="A24208" s="1081">
        <v>45794</v>
      </c>
      <c r="B24208" s="1082" t="s">
        <v>103</v>
      </c>
      <c r="C24208" s="1082" t="s">
        <v>391</v>
      </c>
      <c r="D24208" s="1123" t="s">
        <v>10199</v>
      </c>
      <c r="E24208" s="1083">
        <v>4000</v>
      </c>
      <c r="F24208" s="1083"/>
      <c r="G24208" s="125">
        <f t="shared" si="880"/>
        <v>-4000</v>
      </c>
      <c r="H24208" s="1204" t="s">
        <v>16576</v>
      </c>
    </row>
    <row r="24209" spans="1:8" ht="15" x14ac:dyDescent="0.2">
      <c r="A24209" s="1081">
        <v>45794</v>
      </c>
      <c r="B24209" s="1082" t="s">
        <v>16110</v>
      </c>
      <c r="C24209" s="1082" t="s">
        <v>10972</v>
      </c>
      <c r="D24209" s="1123" t="s">
        <v>16764</v>
      </c>
      <c r="E24209" s="1083">
        <v>39400</v>
      </c>
      <c r="F24209" s="1083"/>
      <c r="G24209" s="125">
        <f t="shared" si="880"/>
        <v>-39400</v>
      </c>
      <c r="H24209" s="1204" t="s">
        <v>16576</v>
      </c>
    </row>
    <row r="24210" spans="1:8" ht="15" x14ac:dyDescent="0.2">
      <c r="A24210" s="1081">
        <v>45794</v>
      </c>
      <c r="B24210" s="1082" t="s">
        <v>13240</v>
      </c>
      <c r="C24210" s="1082" t="s">
        <v>391</v>
      </c>
      <c r="D24210" s="1123" t="s">
        <v>16765</v>
      </c>
      <c r="E24210" s="1083">
        <v>4000</v>
      </c>
      <c r="F24210" s="1083"/>
      <c r="G24210" s="125">
        <f t="shared" si="880"/>
        <v>-4000</v>
      </c>
      <c r="H24210" s="1204" t="s">
        <v>16576</v>
      </c>
    </row>
    <row r="24211" spans="1:8" ht="15" x14ac:dyDescent="0.2">
      <c r="A24211" s="1081">
        <v>45794</v>
      </c>
      <c r="B24211" s="1082" t="s">
        <v>13213</v>
      </c>
      <c r="C24211" s="1082" t="s">
        <v>5740</v>
      </c>
      <c r="D24211" s="1123" t="s">
        <v>369</v>
      </c>
      <c r="E24211" s="1083">
        <v>500</v>
      </c>
      <c r="F24211" s="1083"/>
      <c r="G24211" s="125">
        <f t="shared" si="880"/>
        <v>-500</v>
      </c>
      <c r="H24211" s="1204" t="s">
        <v>16576</v>
      </c>
    </row>
    <row r="24212" spans="1:8" ht="24" x14ac:dyDescent="0.2">
      <c r="A24212" s="1081">
        <v>45794</v>
      </c>
      <c r="B24212" s="1082" t="s">
        <v>16509</v>
      </c>
      <c r="C24212" s="1082" t="s">
        <v>10972</v>
      </c>
      <c r="D24212" s="1123" t="s">
        <v>16766</v>
      </c>
      <c r="E24212" s="1083">
        <v>70000</v>
      </c>
      <c r="F24212" s="1083"/>
      <c r="G24212" s="125">
        <f t="shared" si="880"/>
        <v>-70000</v>
      </c>
      <c r="H24212" s="1204" t="s">
        <v>16576</v>
      </c>
    </row>
    <row r="24213" spans="1:8" ht="24" x14ac:dyDescent="0.2">
      <c r="A24213" s="1081">
        <v>45794</v>
      </c>
      <c r="B24213" s="1082" t="s">
        <v>16462</v>
      </c>
      <c r="C24213" s="1082" t="s">
        <v>16758</v>
      </c>
      <c r="D24213" s="1123" t="s">
        <v>16759</v>
      </c>
      <c r="E24213" s="1083">
        <v>33600</v>
      </c>
      <c r="F24213" s="1083"/>
      <c r="G24213" s="125">
        <f t="shared" ref="G24213" si="881">F24213-E24213</f>
        <v>-33600</v>
      </c>
      <c r="H24213" s="1204" t="s">
        <v>16576</v>
      </c>
    </row>
    <row r="24214" spans="1:8" ht="15" x14ac:dyDescent="0.2">
      <c r="A24214" s="1081">
        <v>45796</v>
      </c>
      <c r="B24214" s="1082" t="s">
        <v>13213</v>
      </c>
      <c r="C24214" s="1082" t="s">
        <v>10972</v>
      </c>
      <c r="D24214" s="1123" t="s">
        <v>16767</v>
      </c>
      <c r="E24214" s="1083">
        <v>2550</v>
      </c>
      <c r="F24214" s="1083"/>
      <c r="G24214" s="125">
        <f t="shared" ref="G24214:G24230" si="882">F24214-E24214</f>
        <v>-2550</v>
      </c>
      <c r="H24214" s="1204" t="s">
        <v>16576</v>
      </c>
    </row>
    <row r="24215" spans="1:8" ht="15" x14ac:dyDescent="0.2">
      <c r="A24215" s="1081">
        <v>45796</v>
      </c>
      <c r="B24215" s="1082" t="s">
        <v>16679</v>
      </c>
      <c r="C24215" s="1082" t="s">
        <v>10972</v>
      </c>
      <c r="D24215" s="1123" t="s">
        <v>16768</v>
      </c>
      <c r="E24215" s="1083">
        <v>6000</v>
      </c>
      <c r="F24215" s="1083"/>
      <c r="G24215" s="125">
        <f t="shared" si="882"/>
        <v>-6000</v>
      </c>
      <c r="H24215" s="1204" t="s">
        <v>16576</v>
      </c>
    </row>
    <row r="24216" spans="1:8" ht="15" x14ac:dyDescent="0.2">
      <c r="A24216" s="1081">
        <v>45796</v>
      </c>
      <c r="B24216" s="1082" t="s">
        <v>16110</v>
      </c>
      <c r="C24216" s="1082" t="s">
        <v>10972</v>
      </c>
      <c r="D24216" s="1123" t="s">
        <v>16769</v>
      </c>
      <c r="E24216" s="1083">
        <v>14400</v>
      </c>
      <c r="F24216" s="1083"/>
      <c r="G24216" s="125">
        <f t="shared" si="882"/>
        <v>-14400</v>
      </c>
      <c r="H24216" s="1204" t="s">
        <v>16576</v>
      </c>
    </row>
    <row r="24217" spans="1:8" ht="15" x14ac:dyDescent="0.2">
      <c r="A24217" s="1081">
        <v>45796</v>
      </c>
      <c r="B24217" s="1082" t="s">
        <v>14351</v>
      </c>
      <c r="C24217" s="1082" t="s">
        <v>10972</v>
      </c>
      <c r="D24217" s="1123" t="s">
        <v>16770</v>
      </c>
      <c r="E24217" s="1083">
        <v>19800</v>
      </c>
      <c r="F24217" s="1083"/>
      <c r="G24217" s="125">
        <f t="shared" si="882"/>
        <v>-19800</v>
      </c>
      <c r="H24217" s="1204" t="s">
        <v>16576</v>
      </c>
    </row>
    <row r="24218" spans="1:8" ht="15" x14ac:dyDescent="0.2">
      <c r="A24218" s="1081">
        <v>45796</v>
      </c>
      <c r="B24218" s="1082" t="s">
        <v>16462</v>
      </c>
      <c r="C24218" s="1082" t="s">
        <v>10332</v>
      </c>
      <c r="D24218" s="1123" t="s">
        <v>50</v>
      </c>
      <c r="E24218" s="1083">
        <v>500</v>
      </c>
      <c r="F24218" s="1083"/>
      <c r="G24218" s="125">
        <f t="shared" si="882"/>
        <v>-500</v>
      </c>
      <c r="H24218" s="1204" t="s">
        <v>16576</v>
      </c>
    </row>
    <row r="24219" spans="1:8" ht="15" x14ac:dyDescent="0.2">
      <c r="A24219" s="1081">
        <v>45796</v>
      </c>
      <c r="B24219" s="1082" t="s">
        <v>14232</v>
      </c>
      <c r="C24219" s="1082" t="s">
        <v>5740</v>
      </c>
      <c r="D24219" s="1123" t="s">
        <v>16771</v>
      </c>
      <c r="E24219" s="1083">
        <v>2200</v>
      </c>
      <c r="F24219" s="1083"/>
      <c r="G24219" s="125">
        <f t="shared" si="882"/>
        <v>-2200</v>
      </c>
      <c r="H24219" s="1204" t="s">
        <v>16576</v>
      </c>
    </row>
    <row r="24220" spans="1:8" ht="15" x14ac:dyDescent="0.2">
      <c r="A24220" s="1081">
        <v>45796</v>
      </c>
      <c r="B24220" s="1082" t="s">
        <v>13240</v>
      </c>
      <c r="C24220" s="1082" t="s">
        <v>5740</v>
      </c>
      <c r="D24220" s="1123" t="s">
        <v>16772</v>
      </c>
      <c r="E24220" s="1083">
        <v>1800</v>
      </c>
      <c r="F24220" s="1083"/>
      <c r="G24220" s="125">
        <f t="shared" si="882"/>
        <v>-1800</v>
      </c>
      <c r="H24220" s="1204" t="s">
        <v>16576</v>
      </c>
    </row>
    <row r="24221" spans="1:8" ht="15" x14ac:dyDescent="0.2">
      <c r="A24221" s="1081">
        <v>45796</v>
      </c>
      <c r="B24221" s="1082" t="s">
        <v>103</v>
      </c>
      <c r="C24221" s="1082" t="s">
        <v>391</v>
      </c>
      <c r="D24221" s="1123" t="s">
        <v>10199</v>
      </c>
      <c r="E24221" s="1083">
        <v>4000</v>
      </c>
      <c r="F24221" s="1083"/>
      <c r="G24221" s="125">
        <f t="shared" si="882"/>
        <v>-4000</v>
      </c>
      <c r="H24221" s="1204" t="s">
        <v>16576</v>
      </c>
    </row>
    <row r="24222" spans="1:8" ht="15" x14ac:dyDescent="0.2">
      <c r="A24222" s="1081">
        <v>45796</v>
      </c>
      <c r="B24222" s="1082" t="s">
        <v>25</v>
      </c>
      <c r="C24222" s="1082" t="s">
        <v>8141</v>
      </c>
      <c r="D24222" s="1123" t="s">
        <v>6342</v>
      </c>
      <c r="E24222" s="1083">
        <v>3160</v>
      </c>
      <c r="F24222" s="1083"/>
      <c r="G24222" s="125">
        <f t="shared" si="882"/>
        <v>-3160</v>
      </c>
      <c r="H24222" s="1204" t="s">
        <v>16576</v>
      </c>
    </row>
    <row r="24223" spans="1:8" ht="15" x14ac:dyDescent="0.2">
      <c r="A24223" s="1081">
        <v>45796</v>
      </c>
      <c r="B24223" s="1082" t="s">
        <v>103</v>
      </c>
      <c r="C24223" s="1082" t="s">
        <v>8141</v>
      </c>
      <c r="D24223" s="1123" t="s">
        <v>6342</v>
      </c>
      <c r="E24223" s="1083">
        <v>13050</v>
      </c>
      <c r="F24223" s="1083"/>
      <c r="G24223" s="125">
        <f t="shared" si="882"/>
        <v>-13050</v>
      </c>
      <c r="H24223" s="1204" t="s">
        <v>16576</v>
      </c>
    </row>
    <row r="24224" spans="1:8" ht="15" x14ac:dyDescent="0.2">
      <c r="A24224" s="1081">
        <v>45796</v>
      </c>
      <c r="B24224" s="1082" t="s">
        <v>10351</v>
      </c>
      <c r="C24224" s="1082" t="s">
        <v>285</v>
      </c>
      <c r="D24224" s="1123" t="s">
        <v>16773</v>
      </c>
      <c r="E24224" s="1083">
        <v>5000</v>
      </c>
      <c r="F24224" s="1083"/>
      <c r="G24224" s="125">
        <f t="shared" si="882"/>
        <v>-5000</v>
      </c>
      <c r="H24224" s="1204" t="s">
        <v>16576</v>
      </c>
    </row>
    <row r="24225" spans="1:8" ht="15" x14ac:dyDescent="0.2">
      <c r="A24225" s="1081">
        <v>45796</v>
      </c>
      <c r="B24225" s="1082" t="s">
        <v>103</v>
      </c>
      <c r="C24225" s="1082" t="s">
        <v>391</v>
      </c>
      <c r="D24225" s="1123" t="s">
        <v>16774</v>
      </c>
      <c r="E24225" s="1083">
        <v>300</v>
      </c>
      <c r="F24225" s="1083"/>
      <c r="G24225" s="125">
        <f t="shared" si="882"/>
        <v>-300</v>
      </c>
      <c r="H24225" s="1204" t="s">
        <v>16576</v>
      </c>
    </row>
    <row r="24226" spans="1:8" ht="15" x14ac:dyDescent="0.2">
      <c r="A24226" s="1081">
        <v>45796</v>
      </c>
      <c r="B24226" s="1082" t="s">
        <v>16309</v>
      </c>
      <c r="C24226" s="1082" t="s">
        <v>3144</v>
      </c>
      <c r="D24226" s="1123" t="s">
        <v>16775</v>
      </c>
      <c r="E24226" s="1083">
        <v>50000</v>
      </c>
      <c r="F24226" s="1083"/>
      <c r="G24226" s="125">
        <f t="shared" si="882"/>
        <v>-50000</v>
      </c>
      <c r="H24226" s="1204" t="s">
        <v>16576</v>
      </c>
    </row>
    <row r="24227" spans="1:8" ht="15" x14ac:dyDescent="0.2">
      <c r="A24227" s="1081">
        <v>45796</v>
      </c>
      <c r="B24227" s="1082" t="s">
        <v>16462</v>
      </c>
      <c r="C24227" s="1082" t="s">
        <v>16812</v>
      </c>
      <c r="D24227" s="1123" t="s">
        <v>16800</v>
      </c>
      <c r="E24227" s="1083">
        <v>35000</v>
      </c>
      <c r="F24227" s="1083"/>
      <c r="G24227" s="125">
        <f t="shared" ref="G24227" si="883">F24227-E24227</f>
        <v>-35000</v>
      </c>
      <c r="H24227" s="1204" t="s">
        <v>16576</v>
      </c>
    </row>
    <row r="24228" spans="1:8" ht="24" x14ac:dyDescent="0.2">
      <c r="A24228" s="1081">
        <v>45796</v>
      </c>
      <c r="B24228" s="1082" t="s">
        <v>11068</v>
      </c>
      <c r="C24228" s="1082" t="s">
        <v>10972</v>
      </c>
      <c r="D24228" s="1123" t="s">
        <v>16835</v>
      </c>
      <c r="E24228" s="1083">
        <v>100750</v>
      </c>
      <c r="F24228" s="1083"/>
      <c r="G24228" s="125">
        <f t="shared" ref="G24228:G24229" si="884">F24228-E24228</f>
        <v>-100750</v>
      </c>
      <c r="H24228" s="1204" t="s">
        <v>16576</v>
      </c>
    </row>
    <row r="24229" spans="1:8" ht="15" x14ac:dyDescent="0.2">
      <c r="A24229" s="1081">
        <v>45796</v>
      </c>
      <c r="B24229" s="1082" t="s">
        <v>11068</v>
      </c>
      <c r="C24229" s="1082" t="s">
        <v>10972</v>
      </c>
      <c r="D24229" s="1123" t="s">
        <v>16836</v>
      </c>
      <c r="E24229" s="1083">
        <v>32420</v>
      </c>
      <c r="F24229" s="1083"/>
      <c r="G24229" s="125">
        <f t="shared" si="884"/>
        <v>-32420</v>
      </c>
      <c r="H24229" s="1204" t="s">
        <v>16576</v>
      </c>
    </row>
    <row r="24230" spans="1:8" ht="15" x14ac:dyDescent="0.2">
      <c r="A24230" s="1081">
        <v>45797</v>
      </c>
      <c r="B24230" s="1082" t="s">
        <v>16110</v>
      </c>
      <c r="C24230" s="1082" t="s">
        <v>10972</v>
      </c>
      <c r="D24230" s="1123" t="s">
        <v>16776</v>
      </c>
      <c r="E24230" s="1083">
        <v>1750</v>
      </c>
      <c r="F24230" s="1083"/>
      <c r="G24230" s="125">
        <f t="shared" si="882"/>
        <v>-1750</v>
      </c>
      <c r="H24230" s="1204" t="s">
        <v>16576</v>
      </c>
    </row>
    <row r="24231" spans="1:8" ht="15" x14ac:dyDescent="0.2">
      <c r="A24231" s="1081">
        <v>45797</v>
      </c>
      <c r="B24231" s="1082" t="s">
        <v>103</v>
      </c>
      <c r="C24231" s="1082" t="s">
        <v>391</v>
      </c>
      <c r="D24231" s="1123" t="s">
        <v>10199</v>
      </c>
      <c r="E24231" s="1083">
        <v>4000</v>
      </c>
      <c r="F24231" s="1083"/>
      <c r="G24231" s="125">
        <f t="shared" ref="G24231:G24235" si="885">F24231-E24231</f>
        <v>-4000</v>
      </c>
      <c r="H24231" s="1204" t="s">
        <v>16576</v>
      </c>
    </row>
    <row r="24232" spans="1:8" ht="15" x14ac:dyDescent="0.2">
      <c r="A24232" s="1081">
        <v>45797</v>
      </c>
      <c r="B24232" s="1082" t="s">
        <v>25</v>
      </c>
      <c r="C24232" s="1082" t="s">
        <v>8141</v>
      </c>
      <c r="D24232" s="1123" t="s">
        <v>6336</v>
      </c>
      <c r="E24232" s="1083">
        <v>62819</v>
      </c>
      <c r="F24232" s="1083"/>
      <c r="G24232" s="125">
        <f t="shared" si="885"/>
        <v>-62819</v>
      </c>
      <c r="H24232" s="1204" t="s">
        <v>16576</v>
      </c>
    </row>
    <row r="24233" spans="1:8" ht="15" x14ac:dyDescent="0.2">
      <c r="A24233" s="1081">
        <v>45797</v>
      </c>
      <c r="B24233" s="1082" t="s">
        <v>103</v>
      </c>
      <c r="C24233" s="1082" t="s">
        <v>8141</v>
      </c>
      <c r="D24233" s="1123" t="s">
        <v>6336</v>
      </c>
      <c r="E24233" s="1083">
        <v>56738</v>
      </c>
      <c r="F24233" s="1083"/>
      <c r="G24233" s="125">
        <f t="shared" si="885"/>
        <v>-56738</v>
      </c>
      <c r="H24233" s="1204" t="s">
        <v>16576</v>
      </c>
    </row>
    <row r="24234" spans="1:8" ht="15" x14ac:dyDescent="0.2">
      <c r="A24234" s="1081">
        <v>45797</v>
      </c>
      <c r="B24234" s="1082" t="s">
        <v>14232</v>
      </c>
      <c r="C24234" s="1082" t="s">
        <v>5740</v>
      </c>
      <c r="D24234" s="1123" t="s">
        <v>369</v>
      </c>
      <c r="E24234" s="1083">
        <v>800</v>
      </c>
      <c r="F24234" s="1083"/>
      <c r="G24234" s="125">
        <f t="shared" si="885"/>
        <v>-800</v>
      </c>
      <c r="H24234" s="1204" t="s">
        <v>16576</v>
      </c>
    </row>
    <row r="24235" spans="1:8" ht="15" x14ac:dyDescent="0.2">
      <c r="A24235" s="1081">
        <v>45797</v>
      </c>
      <c r="B24235" s="1082" t="s">
        <v>16110</v>
      </c>
      <c r="C24235" s="1082" t="s">
        <v>5740</v>
      </c>
      <c r="D24235" s="1123" t="s">
        <v>369</v>
      </c>
      <c r="E24235" s="1083">
        <v>1000</v>
      </c>
      <c r="F24235" s="1083"/>
      <c r="G24235" s="125">
        <f t="shared" si="885"/>
        <v>-1000</v>
      </c>
      <c r="H24235" s="1204" t="s">
        <v>16576</v>
      </c>
    </row>
    <row r="24236" spans="1:8" ht="15" x14ac:dyDescent="0.2">
      <c r="A24236" s="1081">
        <v>45797</v>
      </c>
      <c r="B24236" s="1082" t="s">
        <v>16679</v>
      </c>
      <c r="C24236" s="1082" t="s">
        <v>5409</v>
      </c>
      <c r="D24236" s="1123" t="s">
        <v>16801</v>
      </c>
      <c r="E24236" s="1083">
        <v>15000</v>
      </c>
      <c r="F24236" s="1083"/>
      <c r="G24236" s="125">
        <f t="shared" ref="G24236:G24237" si="886">F24236-E24236</f>
        <v>-15000</v>
      </c>
      <c r="H24236" s="1204" t="s">
        <v>16576</v>
      </c>
    </row>
    <row r="24237" spans="1:8" ht="15" x14ac:dyDescent="0.2">
      <c r="A24237" s="1081">
        <v>45797</v>
      </c>
      <c r="B24237" s="1082" t="s">
        <v>16683</v>
      </c>
      <c r="C24237" s="1082" t="s">
        <v>5409</v>
      </c>
      <c r="D24237" s="1123" t="s">
        <v>16801</v>
      </c>
      <c r="E24237" s="1083">
        <v>20000</v>
      </c>
      <c r="F24237" s="1083"/>
      <c r="G24237" s="125">
        <f t="shared" si="886"/>
        <v>-20000</v>
      </c>
      <c r="H24237" s="1204" t="s">
        <v>16576</v>
      </c>
    </row>
    <row r="24238" spans="1:8" ht="15" x14ac:dyDescent="0.2">
      <c r="A24238" s="1081">
        <v>45798</v>
      </c>
      <c r="B24238" s="1082" t="s">
        <v>16110</v>
      </c>
      <c r="C24238" s="1082" t="s">
        <v>10972</v>
      </c>
      <c r="D24238" s="1123" t="s">
        <v>16777</v>
      </c>
      <c r="E24238" s="1083">
        <v>6740</v>
      </c>
      <c r="F24238" s="1083"/>
      <c r="G24238" s="125">
        <f t="shared" ref="G24238:G24241" si="887">F24238-E24238</f>
        <v>-6740</v>
      </c>
      <c r="H24238" s="1204" t="s">
        <v>16576</v>
      </c>
    </row>
    <row r="24239" spans="1:8" ht="15" x14ac:dyDescent="0.2">
      <c r="A24239" s="1081">
        <v>45798</v>
      </c>
      <c r="B24239" s="1082" t="s">
        <v>103</v>
      </c>
      <c r="C24239" s="1082" t="s">
        <v>391</v>
      </c>
      <c r="D24239" s="1123" t="s">
        <v>10199</v>
      </c>
      <c r="E24239" s="1083">
        <v>3000</v>
      </c>
      <c r="F24239" s="1083"/>
      <c r="G24239" s="125">
        <f t="shared" si="887"/>
        <v>-3000</v>
      </c>
      <c r="H24239" s="1204" t="s">
        <v>16576</v>
      </c>
    </row>
    <row r="24240" spans="1:8" ht="15" x14ac:dyDescent="0.2">
      <c r="A24240" s="1081">
        <v>45798</v>
      </c>
      <c r="B24240" s="1082" t="s">
        <v>16110</v>
      </c>
      <c r="C24240" s="1082" t="s">
        <v>10972</v>
      </c>
      <c r="D24240" s="1123" t="s">
        <v>15065</v>
      </c>
      <c r="E24240" s="1083">
        <v>800</v>
      </c>
      <c r="F24240" s="1083"/>
      <c r="G24240" s="125">
        <f t="shared" si="887"/>
        <v>-800</v>
      </c>
      <c r="H24240" s="1204" t="s">
        <v>16576</v>
      </c>
    </row>
    <row r="24241" spans="1:8" ht="15" x14ac:dyDescent="0.2">
      <c r="A24241" s="1081">
        <v>45798</v>
      </c>
      <c r="B24241" s="1082" t="s">
        <v>16110</v>
      </c>
      <c r="C24241" s="1082" t="s">
        <v>11730</v>
      </c>
      <c r="D24241" s="1123" t="s">
        <v>16778</v>
      </c>
      <c r="E24241" s="1083">
        <v>300000</v>
      </c>
      <c r="F24241" s="1083"/>
      <c r="G24241" s="125">
        <f t="shared" si="887"/>
        <v>-300000</v>
      </c>
      <c r="H24241" s="1204" t="s">
        <v>16576</v>
      </c>
    </row>
    <row r="24242" spans="1:8" ht="15" x14ac:dyDescent="0.2">
      <c r="A24242" s="1081">
        <v>45798</v>
      </c>
      <c r="B24242" s="1082" t="s">
        <v>15133</v>
      </c>
      <c r="C24242" s="1082" t="s">
        <v>11089</v>
      </c>
      <c r="D24242" s="1123" t="s">
        <v>16779</v>
      </c>
      <c r="E24242" s="1083">
        <v>500000</v>
      </c>
      <c r="F24242" s="1083"/>
      <c r="G24242" s="125">
        <f t="shared" ref="G24242:G24252" si="888">F24242-E24242</f>
        <v>-500000</v>
      </c>
      <c r="H24242" s="1204" t="s">
        <v>16576</v>
      </c>
    </row>
    <row r="24243" spans="1:8" ht="15" x14ac:dyDescent="0.2">
      <c r="A24243" s="1081">
        <v>45798</v>
      </c>
      <c r="B24243" s="1082" t="s">
        <v>16398</v>
      </c>
      <c r="C24243" s="1082" t="s">
        <v>391</v>
      </c>
      <c r="D24243" s="1123" t="s">
        <v>16789</v>
      </c>
      <c r="E24243" s="1083">
        <v>7000</v>
      </c>
      <c r="F24243" s="1083"/>
      <c r="G24243" s="125">
        <f t="shared" ref="G24243:G24245" si="889">F24243-E24243</f>
        <v>-7000</v>
      </c>
      <c r="H24243" s="1204" t="s">
        <v>16576</v>
      </c>
    </row>
    <row r="24244" spans="1:8" ht="15" x14ac:dyDescent="0.2">
      <c r="A24244" s="1081">
        <v>45798</v>
      </c>
      <c r="B24244" s="1082" t="s">
        <v>12783</v>
      </c>
      <c r="C24244" s="1082" t="s">
        <v>285</v>
      </c>
      <c r="D24244" s="1123" t="s">
        <v>16790</v>
      </c>
      <c r="E24244" s="1083">
        <v>5000</v>
      </c>
      <c r="F24244" s="1083"/>
      <c r="G24244" s="125">
        <f t="shared" si="889"/>
        <v>-5000</v>
      </c>
      <c r="H24244" s="1204" t="s">
        <v>16576</v>
      </c>
    </row>
    <row r="24245" spans="1:8" ht="15" x14ac:dyDescent="0.2">
      <c r="A24245" s="1081">
        <v>45798</v>
      </c>
      <c r="B24245" s="1082" t="s">
        <v>12594</v>
      </c>
      <c r="C24245" s="1082" t="s">
        <v>285</v>
      </c>
      <c r="D24245" s="1123" t="s">
        <v>16791</v>
      </c>
      <c r="E24245" s="1083">
        <v>6100</v>
      </c>
      <c r="F24245" s="1083"/>
      <c r="G24245" s="125">
        <f t="shared" si="889"/>
        <v>-6100</v>
      </c>
      <c r="H24245" s="1204" t="s">
        <v>16576</v>
      </c>
    </row>
    <row r="24246" spans="1:8" ht="24" x14ac:dyDescent="0.2">
      <c r="A24246" s="1081">
        <v>45798</v>
      </c>
      <c r="B24246" s="1082" t="s">
        <v>16462</v>
      </c>
      <c r="C24246" s="1082" t="s">
        <v>16249</v>
      </c>
      <c r="D24246" s="1123" t="s">
        <v>16802</v>
      </c>
      <c r="E24246" s="1083">
        <v>35000</v>
      </c>
      <c r="F24246" s="1083"/>
      <c r="G24246" s="125">
        <f t="shared" ref="G24246:G24247" si="890">F24246-E24246</f>
        <v>-35000</v>
      </c>
      <c r="H24246" s="1204" t="s">
        <v>16576</v>
      </c>
    </row>
    <row r="24247" spans="1:8" ht="15" x14ac:dyDescent="0.2">
      <c r="A24247" s="1081">
        <v>45798</v>
      </c>
      <c r="B24247" s="1082" t="s">
        <v>14232</v>
      </c>
      <c r="C24247" s="1082" t="s">
        <v>10972</v>
      </c>
      <c r="D24247" s="1123" t="s">
        <v>4449</v>
      </c>
      <c r="E24247" s="1083">
        <v>12430</v>
      </c>
      <c r="F24247" s="1083"/>
      <c r="G24247" s="125">
        <f t="shared" si="890"/>
        <v>-12430</v>
      </c>
      <c r="H24247" s="1204" t="s">
        <v>16576</v>
      </c>
    </row>
    <row r="24248" spans="1:8" ht="24" x14ac:dyDescent="0.2">
      <c r="A24248" s="1081">
        <v>45798</v>
      </c>
      <c r="B24248" s="1082" t="s">
        <v>13240</v>
      </c>
      <c r="C24248" s="550" t="s">
        <v>14180</v>
      </c>
      <c r="D24248" s="739" t="s">
        <v>16780</v>
      </c>
      <c r="E24248" s="551">
        <v>19091</v>
      </c>
      <c r="F24248" s="1083"/>
      <c r="G24248" s="125">
        <f t="shared" si="888"/>
        <v>-19091</v>
      </c>
      <c r="H24248" s="1204" t="s">
        <v>16576</v>
      </c>
    </row>
    <row r="24249" spans="1:8" ht="24" x14ac:dyDescent="0.2">
      <c r="A24249" s="1081">
        <v>45798</v>
      </c>
      <c r="B24249" s="1082" t="s">
        <v>14351</v>
      </c>
      <c r="C24249" s="550" t="s">
        <v>14180</v>
      </c>
      <c r="D24249" s="739" t="s">
        <v>16780</v>
      </c>
      <c r="E24249" s="551">
        <v>14400</v>
      </c>
      <c r="F24249" s="1083"/>
      <c r="G24249" s="125">
        <f t="shared" si="888"/>
        <v>-14400</v>
      </c>
      <c r="H24249" s="1204" t="s">
        <v>16576</v>
      </c>
    </row>
    <row r="24250" spans="1:8" ht="24" x14ac:dyDescent="0.2">
      <c r="A24250" s="1081">
        <v>45798</v>
      </c>
      <c r="B24250" s="1082" t="s">
        <v>14232</v>
      </c>
      <c r="C24250" s="550" t="s">
        <v>14180</v>
      </c>
      <c r="D24250" s="739" t="s">
        <v>16780</v>
      </c>
      <c r="E24250" s="551">
        <v>268251</v>
      </c>
      <c r="F24250" s="1083"/>
      <c r="G24250" s="125">
        <f t="shared" si="888"/>
        <v>-268251</v>
      </c>
      <c r="H24250" s="1204" t="s">
        <v>16576</v>
      </c>
    </row>
    <row r="24251" spans="1:8" ht="24" x14ac:dyDescent="0.2">
      <c r="A24251" s="1081">
        <v>45798</v>
      </c>
      <c r="B24251" s="1082" t="s">
        <v>15260</v>
      </c>
      <c r="C24251" s="550" t="s">
        <v>14180</v>
      </c>
      <c r="D24251" s="739" t="s">
        <v>16780</v>
      </c>
      <c r="E24251" s="551">
        <v>198258</v>
      </c>
      <c r="F24251" s="1083"/>
      <c r="G24251" s="125">
        <f t="shared" si="888"/>
        <v>-198258</v>
      </c>
      <c r="H24251" s="1204" t="s">
        <v>16576</v>
      </c>
    </row>
    <row r="24252" spans="1:8" ht="24" x14ac:dyDescent="0.2">
      <c r="A24252" s="1081">
        <v>45798</v>
      </c>
      <c r="B24252" s="1082"/>
      <c r="C24252" s="1082"/>
      <c r="D24252" s="919" t="s">
        <v>16550</v>
      </c>
      <c r="E24252" s="1083">
        <v>500000</v>
      </c>
      <c r="F24252" s="1083"/>
      <c r="G24252" s="125">
        <f t="shared" si="888"/>
        <v>-500000</v>
      </c>
      <c r="H24252" s="1204" t="s">
        <v>16576</v>
      </c>
    </row>
    <row r="24253" spans="1:8" ht="24" x14ac:dyDescent="0.2">
      <c r="A24253" s="1081">
        <v>45798</v>
      </c>
      <c r="B24253" s="1082"/>
      <c r="C24253" s="1082"/>
      <c r="D24253" s="919" t="s">
        <v>16551</v>
      </c>
      <c r="E24253" s="1083">
        <v>500000</v>
      </c>
      <c r="F24253" s="1083"/>
      <c r="G24253" s="125">
        <f>F24253-E24253</f>
        <v>-500000</v>
      </c>
      <c r="H24253" s="1204" t="s">
        <v>16576</v>
      </c>
    </row>
    <row r="24254" spans="1:8" ht="15" x14ac:dyDescent="0.2">
      <c r="A24254" s="1081">
        <v>45798</v>
      </c>
      <c r="B24254" s="1082"/>
      <c r="C24254" s="1082"/>
      <c r="D24254" s="919" t="s">
        <v>16760</v>
      </c>
      <c r="E24254" s="1083">
        <v>500000</v>
      </c>
      <c r="F24254" s="1083"/>
      <c r="G24254" s="125">
        <f>F24254-E24254</f>
        <v>-500000</v>
      </c>
      <c r="H24254" s="1204" t="s">
        <v>16576</v>
      </c>
    </row>
    <row r="24255" spans="1:8" ht="15" x14ac:dyDescent="0.2">
      <c r="A24255" s="1081">
        <v>45798</v>
      </c>
      <c r="B24255" s="1082"/>
      <c r="C24255" s="1082"/>
      <c r="D24255" s="919" t="s">
        <v>16760</v>
      </c>
      <c r="E24255" s="1083">
        <v>500000</v>
      </c>
      <c r="F24255" s="1083"/>
      <c r="G24255" s="125">
        <f>F24255-E24255</f>
        <v>-500000</v>
      </c>
      <c r="H24255" s="1204" t="s">
        <v>16576</v>
      </c>
    </row>
    <row r="24256" spans="1:8" ht="15" x14ac:dyDescent="0.2">
      <c r="A24256" s="1081">
        <v>45799</v>
      </c>
      <c r="B24256" s="1082" t="s">
        <v>14232</v>
      </c>
      <c r="C24256" s="1082" t="s">
        <v>10972</v>
      </c>
      <c r="D24256" s="1123" t="s">
        <v>16783</v>
      </c>
      <c r="E24256" s="1083">
        <v>3700</v>
      </c>
      <c r="F24256" s="1083"/>
      <c r="G24256" s="125">
        <f t="shared" ref="G24256:G24262" si="891">F24256-E24256</f>
        <v>-3700</v>
      </c>
      <c r="H24256" s="1204" t="s">
        <v>16576</v>
      </c>
    </row>
    <row r="24257" spans="1:8" ht="15" x14ac:dyDescent="0.2">
      <c r="A24257" s="1081">
        <v>45799</v>
      </c>
      <c r="B24257" s="1082" t="s">
        <v>16462</v>
      </c>
      <c r="C24257" s="1082" t="s">
        <v>10972</v>
      </c>
      <c r="D24257" s="1123" t="s">
        <v>16784</v>
      </c>
      <c r="E24257" s="1083">
        <v>440</v>
      </c>
      <c r="F24257" s="1083"/>
      <c r="G24257" s="125">
        <f t="shared" si="891"/>
        <v>-440</v>
      </c>
      <c r="H24257" s="1204" t="s">
        <v>16576</v>
      </c>
    </row>
    <row r="24258" spans="1:8" ht="15" x14ac:dyDescent="0.2">
      <c r="A24258" s="1081">
        <v>45799</v>
      </c>
      <c r="B24258" s="1082" t="s">
        <v>16462</v>
      </c>
      <c r="C24258" s="1082" t="s">
        <v>10972</v>
      </c>
      <c r="D24258" s="1123" t="s">
        <v>16785</v>
      </c>
      <c r="E24258" s="1083">
        <v>4400</v>
      </c>
      <c r="F24258" s="1083"/>
      <c r="G24258" s="125">
        <f t="shared" si="891"/>
        <v>-4400</v>
      </c>
      <c r="H24258" s="1204" t="s">
        <v>16576</v>
      </c>
    </row>
    <row r="24259" spans="1:8" ht="15" x14ac:dyDescent="0.2">
      <c r="A24259" s="1081">
        <v>45799</v>
      </c>
      <c r="B24259" s="1082" t="s">
        <v>14232</v>
      </c>
      <c r="C24259" s="1082" t="s">
        <v>5740</v>
      </c>
      <c r="D24259" s="1123" t="s">
        <v>369</v>
      </c>
      <c r="E24259" s="1083">
        <v>3000</v>
      </c>
      <c r="F24259" s="1083"/>
      <c r="G24259" s="125">
        <f t="shared" si="891"/>
        <v>-3000</v>
      </c>
      <c r="H24259" s="1204" t="s">
        <v>16576</v>
      </c>
    </row>
    <row r="24260" spans="1:8" ht="15" x14ac:dyDescent="0.2">
      <c r="A24260" s="1081">
        <v>45799</v>
      </c>
      <c r="B24260" s="1082" t="s">
        <v>103</v>
      </c>
      <c r="C24260" s="1082" t="s">
        <v>391</v>
      </c>
      <c r="D24260" s="1123" t="s">
        <v>10199</v>
      </c>
      <c r="E24260" s="1083">
        <v>3000</v>
      </c>
      <c r="F24260" s="1083"/>
      <c r="G24260" s="125">
        <f t="shared" si="891"/>
        <v>-3000</v>
      </c>
      <c r="H24260" s="1204" t="s">
        <v>16576</v>
      </c>
    </row>
    <row r="24261" spans="1:8" ht="24" x14ac:dyDescent="0.2">
      <c r="A24261" s="1081">
        <v>45799</v>
      </c>
      <c r="B24261" s="1082" t="s">
        <v>16110</v>
      </c>
      <c r="C24261" s="1082" t="s">
        <v>16375</v>
      </c>
      <c r="D24261" s="1123" t="s">
        <v>16786</v>
      </c>
      <c r="E24261" s="1083">
        <v>7000</v>
      </c>
      <c r="F24261" s="1083"/>
      <c r="G24261" s="125">
        <f t="shared" si="891"/>
        <v>-7000</v>
      </c>
      <c r="H24261" s="1204" t="s">
        <v>16576</v>
      </c>
    </row>
    <row r="24262" spans="1:8" ht="15" x14ac:dyDescent="0.2">
      <c r="A24262" s="1081">
        <v>45799</v>
      </c>
      <c r="B24262" s="1082" t="s">
        <v>103</v>
      </c>
      <c r="C24262" s="1082" t="s">
        <v>391</v>
      </c>
      <c r="D24262" s="1123" t="s">
        <v>10199</v>
      </c>
      <c r="E24262" s="1083">
        <v>4000</v>
      </c>
      <c r="F24262" s="1083"/>
      <c r="G24262" s="125">
        <f t="shared" si="891"/>
        <v>-4000</v>
      </c>
      <c r="H24262" s="1204" t="s">
        <v>16576</v>
      </c>
    </row>
    <row r="24263" spans="1:8" ht="24" x14ac:dyDescent="0.2">
      <c r="A24263" s="1081">
        <v>45799</v>
      </c>
      <c r="B24263" s="1082" t="s">
        <v>16804</v>
      </c>
      <c r="C24263" s="1082" t="s">
        <v>16249</v>
      </c>
      <c r="D24263" s="1123" t="s">
        <v>16803</v>
      </c>
      <c r="E24263" s="1083">
        <v>41000</v>
      </c>
      <c r="F24263" s="1083"/>
      <c r="G24263" s="125">
        <f t="shared" ref="G24263" si="892">F24263-E24263</f>
        <v>-41000</v>
      </c>
      <c r="H24263" s="1204" t="s">
        <v>16576</v>
      </c>
    </row>
    <row r="24264" spans="1:8" ht="15" x14ac:dyDescent="0.2">
      <c r="A24264" s="1081">
        <v>45799</v>
      </c>
      <c r="B24264" s="1082" t="s">
        <v>16123</v>
      </c>
      <c r="C24264" s="1082" t="s">
        <v>16236</v>
      </c>
      <c r="D24264" s="1123" t="s">
        <v>16805</v>
      </c>
      <c r="E24264" s="1083">
        <v>36000</v>
      </c>
      <c r="F24264" s="1083"/>
      <c r="G24264" s="125">
        <f t="shared" ref="G24264" si="893">F24264-E24264</f>
        <v>-36000</v>
      </c>
      <c r="H24264" s="1204" t="s">
        <v>16576</v>
      </c>
    </row>
    <row r="24265" spans="1:8" ht="14.25" customHeight="1" x14ac:dyDescent="0.2">
      <c r="A24265" s="1081">
        <v>45799</v>
      </c>
      <c r="B24265" s="1082" t="s">
        <v>12783</v>
      </c>
      <c r="C24265" s="669" t="s">
        <v>16787</v>
      </c>
      <c r="D24265" s="905" t="s">
        <v>16788</v>
      </c>
      <c r="E24265" s="671">
        <v>300000</v>
      </c>
      <c r="F24265" s="1083"/>
      <c r="G24265" s="125">
        <f t="shared" ref="G24265" si="894">F24265-E24265</f>
        <v>-300000</v>
      </c>
      <c r="H24265" s="1204" t="s">
        <v>16576</v>
      </c>
    </row>
    <row r="24266" spans="1:8" ht="14.25" customHeight="1" x14ac:dyDescent="0.2">
      <c r="A24266" s="1081">
        <v>45799</v>
      </c>
      <c r="B24266" s="1082" t="s">
        <v>13240</v>
      </c>
      <c r="C24266" s="669" t="s">
        <v>16787</v>
      </c>
      <c r="D24266" s="905" t="s">
        <v>16788</v>
      </c>
      <c r="E24266" s="671">
        <v>300000</v>
      </c>
      <c r="F24266" s="1083"/>
      <c r="G24266" s="125">
        <f t="shared" ref="G24266:G24267" si="895">F24266-E24266</f>
        <v>-300000</v>
      </c>
      <c r="H24266" s="1204" t="s">
        <v>16576</v>
      </c>
    </row>
    <row r="24267" spans="1:8" ht="14.25" customHeight="1" x14ac:dyDescent="0.2">
      <c r="A24267" s="1081">
        <v>45799</v>
      </c>
      <c r="B24267" s="1082" t="s">
        <v>14232</v>
      </c>
      <c r="C24267" s="669" t="s">
        <v>16787</v>
      </c>
      <c r="D24267" s="905" t="s">
        <v>16788</v>
      </c>
      <c r="E24267" s="671">
        <v>150000</v>
      </c>
      <c r="F24267" s="1083"/>
      <c r="G24267" s="125">
        <f t="shared" si="895"/>
        <v>-150000</v>
      </c>
      <c r="H24267" s="1204" t="s">
        <v>16576</v>
      </c>
    </row>
    <row r="24268" spans="1:8" ht="15" x14ac:dyDescent="0.2">
      <c r="A24268" s="1081">
        <v>45800</v>
      </c>
      <c r="B24268" s="1082" t="s">
        <v>12334</v>
      </c>
      <c r="C24268" s="1082" t="s">
        <v>10972</v>
      </c>
      <c r="D24268" s="1123" t="s">
        <v>16799</v>
      </c>
      <c r="E24268" s="1083">
        <v>5000</v>
      </c>
      <c r="F24268" s="1083"/>
      <c r="G24268" s="125">
        <f t="shared" ref="G24268:G24276" si="896">F24268-E24268</f>
        <v>-5000</v>
      </c>
      <c r="H24268" s="1204" t="s">
        <v>16576</v>
      </c>
    </row>
    <row r="24269" spans="1:8" ht="15" x14ac:dyDescent="0.2">
      <c r="A24269" s="1081">
        <v>45800</v>
      </c>
      <c r="B24269" s="1082" t="s">
        <v>16398</v>
      </c>
      <c r="C24269" s="1082" t="s">
        <v>10972</v>
      </c>
      <c r="D24269" s="1123" t="s">
        <v>16792</v>
      </c>
      <c r="E24269" s="1083">
        <v>2500</v>
      </c>
      <c r="F24269" s="1083"/>
      <c r="G24269" s="125">
        <f t="shared" si="896"/>
        <v>-2500</v>
      </c>
      <c r="H24269" s="1204" t="s">
        <v>16576</v>
      </c>
    </row>
    <row r="24270" spans="1:8" ht="15" x14ac:dyDescent="0.2">
      <c r="A24270" s="1081">
        <v>45800</v>
      </c>
      <c r="B24270" s="1082" t="s">
        <v>16683</v>
      </c>
      <c r="C24270" s="1082" t="s">
        <v>391</v>
      </c>
      <c r="D24270" s="1123" t="s">
        <v>16793</v>
      </c>
      <c r="E24270" s="1083">
        <v>2500</v>
      </c>
      <c r="F24270" s="1083"/>
      <c r="G24270" s="125">
        <f t="shared" si="896"/>
        <v>-2500</v>
      </c>
      <c r="H24270" s="1204" t="s">
        <v>16576</v>
      </c>
    </row>
    <row r="24271" spans="1:8" ht="15" x14ac:dyDescent="0.2">
      <c r="A24271" s="1081">
        <v>45800</v>
      </c>
      <c r="B24271" s="1082" t="s">
        <v>103</v>
      </c>
      <c r="C24271" s="1082" t="s">
        <v>391</v>
      </c>
      <c r="D24271" s="1123" t="s">
        <v>16794</v>
      </c>
      <c r="E24271" s="1083">
        <v>1000</v>
      </c>
      <c r="F24271" s="1083"/>
      <c r="G24271" s="125">
        <f t="shared" si="896"/>
        <v>-1000</v>
      </c>
      <c r="H24271" s="1204" t="s">
        <v>16576</v>
      </c>
    </row>
    <row r="24272" spans="1:8" ht="15" x14ac:dyDescent="0.2">
      <c r="A24272" s="1081">
        <v>45800</v>
      </c>
      <c r="B24272" s="1082" t="s">
        <v>15261</v>
      </c>
      <c r="C24272" s="1082" t="s">
        <v>391</v>
      </c>
      <c r="D24272" s="1123" t="s">
        <v>16795</v>
      </c>
      <c r="E24272" s="1083">
        <v>2000</v>
      </c>
      <c r="F24272" s="1083"/>
      <c r="G24272" s="125">
        <f t="shared" si="896"/>
        <v>-2000</v>
      </c>
      <c r="H24272" s="1204" t="s">
        <v>16576</v>
      </c>
    </row>
    <row r="24273" spans="1:8" ht="15" x14ac:dyDescent="0.2">
      <c r="A24273" s="1081">
        <v>45800</v>
      </c>
      <c r="B24273" s="1082" t="s">
        <v>16679</v>
      </c>
      <c r="C24273" s="1082" t="s">
        <v>391</v>
      </c>
      <c r="D24273" s="1123" t="s">
        <v>16793</v>
      </c>
      <c r="E24273" s="1083">
        <v>5000</v>
      </c>
      <c r="F24273" s="1083"/>
      <c r="G24273" s="125">
        <f t="shared" si="896"/>
        <v>-5000</v>
      </c>
      <c r="H24273" s="1204" t="s">
        <v>16576</v>
      </c>
    </row>
    <row r="24274" spans="1:8" ht="15" x14ac:dyDescent="0.2">
      <c r="A24274" s="1081">
        <v>45800</v>
      </c>
      <c r="B24274" s="1082" t="s">
        <v>16398</v>
      </c>
      <c r="C24274" s="1082" t="s">
        <v>391</v>
      </c>
      <c r="D24274" s="1123" t="s">
        <v>16796</v>
      </c>
      <c r="E24274" s="1083">
        <v>500</v>
      </c>
      <c r="F24274" s="1083"/>
      <c r="G24274" s="125">
        <f t="shared" si="896"/>
        <v>-500</v>
      </c>
      <c r="H24274" s="1204" t="s">
        <v>16576</v>
      </c>
    </row>
    <row r="24275" spans="1:8" ht="15" x14ac:dyDescent="0.2">
      <c r="A24275" s="1081">
        <v>45800</v>
      </c>
      <c r="B24275" s="1082" t="s">
        <v>16240</v>
      </c>
      <c r="C24275" s="1082" t="s">
        <v>391</v>
      </c>
      <c r="D24275" s="1123" t="s">
        <v>16797</v>
      </c>
      <c r="E24275" s="1083">
        <v>2000</v>
      </c>
      <c r="F24275" s="1083"/>
      <c r="G24275" s="125">
        <f t="shared" si="896"/>
        <v>-2000</v>
      </c>
      <c r="H24275" s="1204" t="s">
        <v>16576</v>
      </c>
    </row>
    <row r="24276" spans="1:8" ht="15" x14ac:dyDescent="0.2">
      <c r="A24276" s="1081">
        <v>45800</v>
      </c>
      <c r="B24276" s="1082" t="s">
        <v>11068</v>
      </c>
      <c r="C24276" s="1082" t="s">
        <v>285</v>
      </c>
      <c r="D24276" s="1123" t="s">
        <v>16798</v>
      </c>
      <c r="E24276" s="1083">
        <v>5000</v>
      </c>
      <c r="F24276" s="1083"/>
      <c r="G24276" s="125">
        <f t="shared" si="896"/>
        <v>-5000</v>
      </c>
      <c r="H24276" s="1204" t="s">
        <v>16576</v>
      </c>
    </row>
    <row r="24277" spans="1:8" ht="18" customHeight="1" x14ac:dyDescent="0.2">
      <c r="A24277" s="1081">
        <v>45800</v>
      </c>
      <c r="B24277" s="1082" t="s">
        <v>16462</v>
      </c>
      <c r="C24277" s="1082" t="s">
        <v>16814</v>
      </c>
      <c r="D24277" s="1123" t="s">
        <v>16806</v>
      </c>
      <c r="E24277" s="1083">
        <v>43600</v>
      </c>
      <c r="F24277" s="1083"/>
      <c r="G24277" s="125">
        <f t="shared" ref="G24277:G24281" si="897">F24277-E24277</f>
        <v>-43600</v>
      </c>
      <c r="H24277" s="1204" t="s">
        <v>16576</v>
      </c>
    </row>
    <row r="24278" spans="1:8" ht="16.5" customHeight="1" x14ac:dyDescent="0.2">
      <c r="A24278" s="1081">
        <v>45800</v>
      </c>
      <c r="B24278" s="1082" t="s">
        <v>16462</v>
      </c>
      <c r="C24278" s="1082" t="s">
        <v>16813</v>
      </c>
      <c r="D24278" s="1123" t="s">
        <v>16807</v>
      </c>
      <c r="E24278" s="1083">
        <v>14800</v>
      </c>
      <c r="F24278" s="1083"/>
      <c r="G24278" s="125">
        <f t="shared" si="897"/>
        <v>-14800</v>
      </c>
      <c r="H24278" s="1204" t="s">
        <v>16576</v>
      </c>
    </row>
    <row r="24279" spans="1:8" ht="15" x14ac:dyDescent="0.2">
      <c r="A24279" s="1081">
        <v>45800</v>
      </c>
      <c r="B24279" s="1082" t="s">
        <v>16462</v>
      </c>
      <c r="C24279" s="1082" t="s">
        <v>16812</v>
      </c>
      <c r="D24279" s="1123" t="s">
        <v>16808</v>
      </c>
      <c r="E24279" s="1083">
        <v>30000</v>
      </c>
      <c r="F24279" s="1083"/>
      <c r="G24279" s="125">
        <f t="shared" si="897"/>
        <v>-30000</v>
      </c>
      <c r="H24279" s="1204" t="s">
        <v>16576</v>
      </c>
    </row>
    <row r="24280" spans="1:8" ht="15" x14ac:dyDescent="0.2">
      <c r="A24280" s="1081">
        <v>45800</v>
      </c>
      <c r="B24280" s="1082" t="s">
        <v>16309</v>
      </c>
      <c r="C24280" s="1082" t="s">
        <v>10972</v>
      </c>
      <c r="D24280" s="1123" t="s">
        <v>16809</v>
      </c>
      <c r="E24280" s="1083">
        <v>50000</v>
      </c>
      <c r="F24280" s="1083"/>
      <c r="G24280" s="125">
        <f t="shared" si="897"/>
        <v>-50000</v>
      </c>
      <c r="H24280" s="1204" t="s">
        <v>16576</v>
      </c>
    </row>
    <row r="24281" spans="1:8" ht="15" x14ac:dyDescent="0.2">
      <c r="A24281" s="1081">
        <v>45801</v>
      </c>
      <c r="B24281" s="1082" t="s">
        <v>16309</v>
      </c>
      <c r="C24281" s="1082" t="s">
        <v>16811</v>
      </c>
      <c r="D24281" s="1123" t="s">
        <v>16810</v>
      </c>
      <c r="E24281" s="1083">
        <v>51364</v>
      </c>
      <c r="F24281" s="1083"/>
      <c r="G24281" s="125">
        <f t="shared" si="897"/>
        <v>-51364</v>
      </c>
      <c r="H24281" s="1204" t="s">
        <v>16576</v>
      </c>
    </row>
    <row r="24282" spans="1:8" ht="15" x14ac:dyDescent="0.2">
      <c r="A24282" s="1081">
        <v>45803</v>
      </c>
      <c r="B24282" s="1082" t="s">
        <v>25</v>
      </c>
      <c r="C24282" s="1082" t="s">
        <v>391</v>
      </c>
      <c r="D24282" s="1123" t="s">
        <v>16815</v>
      </c>
      <c r="E24282" s="1083">
        <v>3200</v>
      </c>
      <c r="F24282" s="1083"/>
      <c r="G24282" s="125">
        <f t="shared" ref="G24282:G24294" si="898">F24282-E24282</f>
        <v>-3200</v>
      </c>
      <c r="H24282" s="1204" t="s">
        <v>16576</v>
      </c>
    </row>
    <row r="24283" spans="1:8" ht="15" x14ac:dyDescent="0.2">
      <c r="A24283" s="1081">
        <v>45803</v>
      </c>
      <c r="B24283" s="1082" t="s">
        <v>16679</v>
      </c>
      <c r="C24283" s="1082" t="s">
        <v>10972</v>
      </c>
      <c r="D24283" s="1123" t="s">
        <v>16816</v>
      </c>
      <c r="E24283" s="1083">
        <v>3800</v>
      </c>
      <c r="F24283" s="1083"/>
      <c r="G24283" s="125">
        <f t="shared" si="898"/>
        <v>-3800</v>
      </c>
      <c r="H24283" s="1204" t="s">
        <v>16576</v>
      </c>
    </row>
    <row r="24284" spans="1:8" ht="15" x14ac:dyDescent="0.2">
      <c r="A24284" s="1081">
        <v>45803</v>
      </c>
      <c r="B24284" s="1082" t="s">
        <v>16110</v>
      </c>
      <c r="C24284" s="1082" t="s">
        <v>16375</v>
      </c>
      <c r="D24284" s="1123" t="s">
        <v>16190</v>
      </c>
      <c r="E24284" s="1083">
        <v>2000</v>
      </c>
      <c r="F24284" s="1083"/>
      <c r="G24284" s="125">
        <f t="shared" si="898"/>
        <v>-2000</v>
      </c>
      <c r="H24284" s="1204" t="s">
        <v>16576</v>
      </c>
    </row>
    <row r="24285" spans="1:8" ht="15" x14ac:dyDescent="0.2">
      <c r="A24285" s="1081">
        <v>45803</v>
      </c>
      <c r="B24285" s="1082" t="s">
        <v>16110</v>
      </c>
      <c r="C24285" s="1082" t="s">
        <v>10972</v>
      </c>
      <c r="D24285" s="1123" t="s">
        <v>15423</v>
      </c>
      <c r="E24285" s="1083">
        <v>1900</v>
      </c>
      <c r="F24285" s="1083"/>
      <c r="G24285" s="125">
        <f t="shared" si="898"/>
        <v>-1900</v>
      </c>
      <c r="H24285" s="1204" t="s">
        <v>16576</v>
      </c>
    </row>
    <row r="24286" spans="1:8" ht="15" x14ac:dyDescent="0.2">
      <c r="A24286" s="1081">
        <v>45803</v>
      </c>
      <c r="B24286" s="1082" t="s">
        <v>103</v>
      </c>
      <c r="C24286" s="1082" t="s">
        <v>391</v>
      </c>
      <c r="D24286" s="1123" t="s">
        <v>10199</v>
      </c>
      <c r="E24286" s="1083">
        <v>4000</v>
      </c>
      <c r="F24286" s="1083"/>
      <c r="G24286" s="125">
        <f t="shared" si="898"/>
        <v>-4000</v>
      </c>
      <c r="H24286" s="1204" t="s">
        <v>16576</v>
      </c>
    </row>
    <row r="24287" spans="1:8" ht="15" x14ac:dyDescent="0.2">
      <c r="A24287" s="1081">
        <v>45803</v>
      </c>
      <c r="B24287" s="1082" t="s">
        <v>13240</v>
      </c>
      <c r="C24287" s="1082" t="s">
        <v>10972</v>
      </c>
      <c r="D24287" s="1123" t="s">
        <v>16817</v>
      </c>
      <c r="E24287" s="1083">
        <v>1000</v>
      </c>
      <c r="F24287" s="1083"/>
      <c r="G24287" s="125">
        <f t="shared" si="898"/>
        <v>-1000</v>
      </c>
      <c r="H24287" s="1204" t="s">
        <v>16576</v>
      </c>
    </row>
    <row r="24288" spans="1:8" ht="15" x14ac:dyDescent="0.2">
      <c r="A24288" s="1081">
        <v>45803</v>
      </c>
      <c r="B24288" s="1082" t="s">
        <v>16679</v>
      </c>
      <c r="C24288" s="1082" t="s">
        <v>5740</v>
      </c>
      <c r="D24288" s="1123" t="s">
        <v>15870</v>
      </c>
      <c r="E24288" s="1083">
        <v>18000</v>
      </c>
      <c r="F24288" s="1083"/>
      <c r="G24288" s="125">
        <f t="shared" si="898"/>
        <v>-18000</v>
      </c>
      <c r="H24288" s="1204" t="s">
        <v>16576</v>
      </c>
    </row>
    <row r="24289" spans="1:8" ht="24" x14ac:dyDescent="0.2">
      <c r="A24289" s="1081">
        <v>45803</v>
      </c>
      <c r="B24289" s="1082" t="s">
        <v>12594</v>
      </c>
      <c r="C24289" s="1082" t="s">
        <v>2709</v>
      </c>
      <c r="D24289" s="1123" t="s">
        <v>16823</v>
      </c>
      <c r="E24289" s="1083">
        <v>180000</v>
      </c>
      <c r="F24289" s="1083"/>
      <c r="G24289" s="125">
        <f t="shared" ref="G24289:G24292" si="899">F24289-E24289</f>
        <v>-180000</v>
      </c>
      <c r="H24289" s="1204" t="s">
        <v>16576</v>
      </c>
    </row>
    <row r="24290" spans="1:8" ht="15" x14ac:dyDescent="0.2">
      <c r="A24290" s="1081">
        <v>45803</v>
      </c>
      <c r="B24290" s="1082" t="s">
        <v>16240</v>
      </c>
      <c r="C24290" s="1082" t="s">
        <v>14</v>
      </c>
      <c r="D24290" s="1123" t="s">
        <v>14132</v>
      </c>
      <c r="E24290" s="1083">
        <v>50000</v>
      </c>
      <c r="F24290" s="1083"/>
      <c r="G24290" s="125">
        <f t="shared" si="899"/>
        <v>-50000</v>
      </c>
      <c r="H24290" s="1204" t="s">
        <v>16576</v>
      </c>
    </row>
    <row r="24291" spans="1:8" ht="15" x14ac:dyDescent="0.2">
      <c r="A24291" s="1081">
        <v>45803</v>
      </c>
      <c r="B24291" s="1082" t="s">
        <v>16309</v>
      </c>
      <c r="C24291" s="1082" t="s">
        <v>3144</v>
      </c>
      <c r="D24291" s="1123" t="s">
        <v>16031</v>
      </c>
      <c r="E24291" s="1083">
        <v>50000</v>
      </c>
      <c r="F24291" s="1083"/>
      <c r="G24291" s="125">
        <f t="shared" si="899"/>
        <v>-50000</v>
      </c>
      <c r="H24291" s="1204" t="s">
        <v>16576</v>
      </c>
    </row>
    <row r="24292" spans="1:8" ht="15" x14ac:dyDescent="0.2">
      <c r="A24292" s="1081">
        <v>45803</v>
      </c>
      <c r="B24292" s="1082" t="s">
        <v>11068</v>
      </c>
      <c r="C24292" s="669" t="s">
        <v>16824</v>
      </c>
      <c r="D24292" s="905" t="s">
        <v>16825</v>
      </c>
      <c r="E24292" s="671">
        <v>300000</v>
      </c>
      <c r="F24292" s="1083"/>
      <c r="G24292" s="125">
        <f t="shared" si="899"/>
        <v>-300000</v>
      </c>
      <c r="H24292" s="1204" t="s">
        <v>16576</v>
      </c>
    </row>
    <row r="24293" spans="1:8" ht="15" x14ac:dyDescent="0.2">
      <c r="A24293" s="1081">
        <v>45803</v>
      </c>
      <c r="B24293" s="1082" t="s">
        <v>12594</v>
      </c>
      <c r="C24293" s="669" t="s">
        <v>16824</v>
      </c>
      <c r="D24293" s="905" t="s">
        <v>16825</v>
      </c>
      <c r="E24293" s="671">
        <v>50000</v>
      </c>
      <c r="F24293" s="1083"/>
      <c r="G24293" s="125">
        <f t="shared" ref="G24293" si="900">F24293-E24293</f>
        <v>-50000</v>
      </c>
      <c r="H24293" s="1204" t="s">
        <v>16576</v>
      </c>
    </row>
    <row r="24294" spans="1:8" ht="15" x14ac:dyDescent="0.2">
      <c r="A24294" s="1081">
        <v>45804</v>
      </c>
      <c r="B24294" s="1082" t="s">
        <v>16683</v>
      </c>
      <c r="C24294" s="1082" t="s">
        <v>285</v>
      </c>
      <c r="D24294" s="1123" t="s">
        <v>16818</v>
      </c>
      <c r="E24294" s="1083">
        <v>1000</v>
      </c>
      <c r="F24294" s="1083"/>
      <c r="G24294" s="125">
        <f t="shared" si="898"/>
        <v>-1000</v>
      </c>
      <c r="H24294" s="1204" t="s">
        <v>16576</v>
      </c>
    </row>
    <row r="24295" spans="1:8" ht="15" x14ac:dyDescent="0.2">
      <c r="A24295" s="1081">
        <v>45804</v>
      </c>
      <c r="B24295" s="1082" t="s">
        <v>16309</v>
      </c>
      <c r="C24295" s="1082" t="s">
        <v>10332</v>
      </c>
      <c r="D24295" s="1123" t="s">
        <v>369</v>
      </c>
      <c r="E24295" s="1083">
        <v>570</v>
      </c>
      <c r="F24295" s="1083"/>
      <c r="G24295" s="125">
        <f t="shared" ref="G24295:G24308" si="901">F24295-E24295</f>
        <v>-570</v>
      </c>
      <c r="H24295" s="1204" t="s">
        <v>16576</v>
      </c>
    </row>
    <row r="24296" spans="1:8" ht="24" x14ac:dyDescent="0.2">
      <c r="A24296" s="1081">
        <v>45804</v>
      </c>
      <c r="B24296" s="1082" t="s">
        <v>16679</v>
      </c>
      <c r="C24296" s="1082" t="s">
        <v>4875</v>
      </c>
      <c r="D24296" s="1123" t="s">
        <v>16828</v>
      </c>
      <c r="E24296" s="1083">
        <v>3400</v>
      </c>
      <c r="F24296" s="1083"/>
      <c r="G24296" s="125">
        <f t="shared" si="901"/>
        <v>-3400</v>
      </c>
      <c r="H24296" s="1204" t="s">
        <v>16576</v>
      </c>
    </row>
    <row r="24297" spans="1:8" ht="15" x14ac:dyDescent="0.2">
      <c r="A24297" s="1081">
        <v>45804</v>
      </c>
      <c r="B24297" s="1082" t="s">
        <v>16679</v>
      </c>
      <c r="C24297" s="1082" t="s">
        <v>285</v>
      </c>
      <c r="D24297" s="1123" t="s">
        <v>16095</v>
      </c>
      <c r="E24297" s="1083">
        <v>900</v>
      </c>
      <c r="F24297" s="1083"/>
      <c r="G24297" s="125">
        <f t="shared" si="901"/>
        <v>-900</v>
      </c>
      <c r="H24297" s="1204" t="s">
        <v>16576</v>
      </c>
    </row>
    <row r="24298" spans="1:8" ht="15" x14ac:dyDescent="0.2">
      <c r="A24298" s="1081">
        <v>45804</v>
      </c>
      <c r="B24298" s="1082" t="s">
        <v>15338</v>
      </c>
      <c r="C24298" s="1082" t="s">
        <v>5740</v>
      </c>
      <c r="D24298" s="1123" t="s">
        <v>369</v>
      </c>
      <c r="E24298" s="1083">
        <v>500</v>
      </c>
      <c r="F24298" s="1083"/>
      <c r="G24298" s="125">
        <f t="shared" si="901"/>
        <v>-500</v>
      </c>
      <c r="H24298" s="1204" t="s">
        <v>16576</v>
      </c>
    </row>
    <row r="24299" spans="1:8" ht="15" x14ac:dyDescent="0.2">
      <c r="A24299" s="1081">
        <v>45804</v>
      </c>
      <c r="B24299" s="1082" t="s">
        <v>15261</v>
      </c>
      <c r="C24299" s="1082" t="s">
        <v>391</v>
      </c>
      <c r="D24299" s="1123" t="s">
        <v>16829</v>
      </c>
      <c r="E24299" s="1083">
        <v>2600</v>
      </c>
      <c r="F24299" s="1083"/>
      <c r="G24299" s="125">
        <f t="shared" si="901"/>
        <v>-2600</v>
      </c>
      <c r="H24299" s="1204" t="s">
        <v>16576</v>
      </c>
    </row>
    <row r="24300" spans="1:8" ht="15" x14ac:dyDescent="0.2">
      <c r="A24300" s="1081">
        <v>45804</v>
      </c>
      <c r="B24300" s="1082" t="s">
        <v>103</v>
      </c>
      <c r="C24300" s="1082" t="s">
        <v>391</v>
      </c>
      <c r="D24300" s="1123" t="s">
        <v>10199</v>
      </c>
      <c r="E24300" s="1083">
        <v>3000</v>
      </c>
      <c r="F24300" s="1083"/>
      <c r="G24300" s="125">
        <f t="shared" si="901"/>
        <v>-3000</v>
      </c>
      <c r="H24300" s="1204" t="s">
        <v>16576</v>
      </c>
    </row>
    <row r="24301" spans="1:8" ht="15" x14ac:dyDescent="0.2">
      <c r="A24301" s="1081">
        <v>45804</v>
      </c>
      <c r="B24301" s="1082" t="s">
        <v>15261</v>
      </c>
      <c r="C24301" s="1082" t="s">
        <v>391</v>
      </c>
      <c r="D24301" s="1123" t="s">
        <v>16830</v>
      </c>
      <c r="E24301" s="1083">
        <v>1000</v>
      </c>
      <c r="F24301" s="1083"/>
      <c r="G24301" s="125">
        <f t="shared" si="901"/>
        <v>-1000</v>
      </c>
      <c r="H24301" s="1204" t="s">
        <v>16576</v>
      </c>
    </row>
    <row r="24302" spans="1:8" ht="24" x14ac:dyDescent="0.2">
      <c r="A24302" s="1081">
        <v>45804</v>
      </c>
      <c r="B24302" s="1082" t="s">
        <v>16110</v>
      </c>
      <c r="C24302" s="1082" t="s">
        <v>16832</v>
      </c>
      <c r="D24302" s="1123" t="s">
        <v>16853</v>
      </c>
      <c r="E24302" s="1083">
        <v>35000</v>
      </c>
      <c r="F24302" s="1083"/>
      <c r="G24302" s="125">
        <f t="shared" si="901"/>
        <v>-35000</v>
      </c>
      <c r="H24302" s="1204" t="s">
        <v>16576</v>
      </c>
    </row>
    <row r="24303" spans="1:8" ht="15" x14ac:dyDescent="0.2">
      <c r="A24303" s="1081">
        <v>45804</v>
      </c>
      <c r="B24303" s="1082" t="s">
        <v>12594</v>
      </c>
      <c r="C24303" s="1082" t="s">
        <v>5740</v>
      </c>
      <c r="D24303" s="1123" t="s">
        <v>369</v>
      </c>
      <c r="E24303" s="1083">
        <v>1000</v>
      </c>
      <c r="F24303" s="1083"/>
      <c r="G24303" s="125">
        <f t="shared" si="901"/>
        <v>-1000</v>
      </c>
      <c r="H24303" s="1204" t="s">
        <v>16576</v>
      </c>
    </row>
    <row r="24304" spans="1:8" ht="15" x14ac:dyDescent="0.2">
      <c r="A24304" s="1081">
        <v>45804</v>
      </c>
      <c r="B24304" s="1082" t="s">
        <v>16462</v>
      </c>
      <c r="C24304" s="1082" t="s">
        <v>5740</v>
      </c>
      <c r="D24304" s="1123" t="s">
        <v>369</v>
      </c>
      <c r="E24304" s="1083">
        <v>1000</v>
      </c>
      <c r="F24304" s="1083"/>
      <c r="G24304" s="125">
        <f t="shared" si="901"/>
        <v>-1000</v>
      </c>
      <c r="H24304" s="1204" t="s">
        <v>16576</v>
      </c>
    </row>
    <row r="24305" spans="1:8" ht="15" x14ac:dyDescent="0.2">
      <c r="A24305" s="1081">
        <v>45804</v>
      </c>
      <c r="B24305" s="1082" t="s">
        <v>16679</v>
      </c>
      <c r="C24305" s="1082" t="s">
        <v>5740</v>
      </c>
      <c r="D24305" s="1123" t="s">
        <v>369</v>
      </c>
      <c r="E24305" s="1083">
        <v>800</v>
      </c>
      <c r="F24305" s="1083"/>
      <c r="G24305" s="125">
        <f t="shared" si="901"/>
        <v>-800</v>
      </c>
      <c r="H24305" s="1204" t="s">
        <v>16576</v>
      </c>
    </row>
    <row r="24306" spans="1:8" ht="15" x14ac:dyDescent="0.2">
      <c r="A24306" s="1081">
        <v>45804</v>
      </c>
      <c r="B24306" s="1082" t="s">
        <v>15338</v>
      </c>
      <c r="C24306" s="1082" t="s">
        <v>5740</v>
      </c>
      <c r="D24306" s="1123" t="s">
        <v>369</v>
      </c>
      <c r="E24306" s="1083">
        <v>1000</v>
      </c>
      <c r="F24306" s="1083"/>
      <c r="G24306" s="125">
        <f t="shared" si="901"/>
        <v>-1000</v>
      </c>
      <c r="H24306" s="1204" t="s">
        <v>16576</v>
      </c>
    </row>
    <row r="24307" spans="1:8" ht="15" x14ac:dyDescent="0.2">
      <c r="A24307" s="1081">
        <v>45804</v>
      </c>
      <c r="B24307" s="1082" t="s">
        <v>16110</v>
      </c>
      <c r="C24307" s="1082" t="s">
        <v>12605</v>
      </c>
      <c r="D24307" s="1123" t="s">
        <v>1156</v>
      </c>
      <c r="E24307" s="1083">
        <v>25000</v>
      </c>
      <c r="F24307" s="1083"/>
      <c r="G24307" s="125">
        <f t="shared" si="901"/>
        <v>-25000</v>
      </c>
      <c r="H24307" s="1204" t="s">
        <v>16576</v>
      </c>
    </row>
    <row r="24308" spans="1:8" ht="15" x14ac:dyDescent="0.2">
      <c r="A24308" s="1081">
        <v>45804</v>
      </c>
      <c r="B24308" s="1082" t="s">
        <v>16679</v>
      </c>
      <c r="C24308" s="1082" t="s">
        <v>5740</v>
      </c>
      <c r="D24308" s="1123" t="s">
        <v>369</v>
      </c>
      <c r="E24308" s="1083">
        <v>1000</v>
      </c>
      <c r="F24308" s="1083"/>
      <c r="G24308" s="125">
        <f t="shared" si="901"/>
        <v>-1000</v>
      </c>
      <c r="H24308" s="1204" t="s">
        <v>16576</v>
      </c>
    </row>
    <row r="24309" spans="1:8" ht="15" customHeight="1" x14ac:dyDescent="0.2">
      <c r="A24309" s="1081">
        <v>45804</v>
      </c>
      <c r="B24309" s="1082" t="s">
        <v>14232</v>
      </c>
      <c r="C24309" s="1082" t="s">
        <v>391</v>
      </c>
      <c r="D24309" s="1123" t="s">
        <v>16841</v>
      </c>
      <c r="E24309" s="1083">
        <v>5000</v>
      </c>
      <c r="F24309" s="1083"/>
      <c r="G24309" s="125">
        <f t="shared" ref="G24309" si="902">F24309-E24309</f>
        <v>-5000</v>
      </c>
      <c r="H24309" s="1204" t="s">
        <v>16576</v>
      </c>
    </row>
    <row r="24310" spans="1:8" ht="15" x14ac:dyDescent="0.2">
      <c r="A24310" s="1081">
        <v>45804</v>
      </c>
      <c r="B24310" s="1082" t="s">
        <v>16123</v>
      </c>
      <c r="C24310" s="1082" t="s">
        <v>16834</v>
      </c>
      <c r="D24310" s="1123" t="s">
        <v>16833</v>
      </c>
      <c r="E24310" s="1083">
        <v>52000</v>
      </c>
      <c r="F24310" s="1083"/>
      <c r="G24310" s="125">
        <f t="shared" ref="G24310:G24311" si="903">F24310-E24310</f>
        <v>-52000</v>
      </c>
      <c r="H24310" s="1204" t="s">
        <v>16576</v>
      </c>
    </row>
    <row r="24311" spans="1:8" ht="24" x14ac:dyDescent="0.2">
      <c r="A24311" s="1081">
        <v>45804</v>
      </c>
      <c r="B24311" s="1082" t="s">
        <v>16123</v>
      </c>
      <c r="C24311" s="1082" t="s">
        <v>8135</v>
      </c>
      <c r="D24311" s="1123" t="s">
        <v>16465</v>
      </c>
      <c r="E24311" s="1083">
        <v>152000</v>
      </c>
      <c r="F24311" s="1083"/>
      <c r="G24311" s="125">
        <f t="shared" si="903"/>
        <v>-152000</v>
      </c>
      <c r="H24311" s="1204" t="s">
        <v>16576</v>
      </c>
    </row>
    <row r="24312" spans="1:8" ht="15" x14ac:dyDescent="0.2">
      <c r="A24312" s="1081">
        <v>45805</v>
      </c>
      <c r="B24312" s="1082" t="s">
        <v>16462</v>
      </c>
      <c r="C24312" s="1082" t="s">
        <v>391</v>
      </c>
      <c r="D24312" s="1123" t="s">
        <v>16808</v>
      </c>
      <c r="E24312" s="1083">
        <v>30000</v>
      </c>
      <c r="F24312" s="1083"/>
      <c r="G24312" s="125">
        <f t="shared" ref="G24312" si="904">F24312-E24312</f>
        <v>-30000</v>
      </c>
      <c r="H24312" s="1204" t="s">
        <v>16576</v>
      </c>
    </row>
    <row r="24313" spans="1:8" ht="15" x14ac:dyDescent="0.2">
      <c r="A24313" s="1081">
        <v>45806</v>
      </c>
      <c r="B24313" s="1082" t="s">
        <v>16679</v>
      </c>
      <c r="C24313" s="1082" t="s">
        <v>391</v>
      </c>
      <c r="D24313" s="1123" t="s">
        <v>16842</v>
      </c>
      <c r="E24313" s="1083">
        <v>4000</v>
      </c>
      <c r="F24313" s="1083"/>
      <c r="G24313" s="125">
        <f t="shared" ref="G24313:G24324" si="905">F24313-E24313</f>
        <v>-4000</v>
      </c>
      <c r="H24313" s="1204" t="s">
        <v>16576</v>
      </c>
    </row>
    <row r="24314" spans="1:8" ht="15" x14ac:dyDescent="0.2">
      <c r="A24314" s="1081">
        <v>45806</v>
      </c>
      <c r="B24314" s="1082" t="s">
        <v>16110</v>
      </c>
      <c r="C24314" s="1082" t="s">
        <v>10972</v>
      </c>
      <c r="D24314" s="1123" t="s">
        <v>16843</v>
      </c>
      <c r="E24314" s="1083">
        <v>59900</v>
      </c>
      <c r="F24314" s="1083"/>
      <c r="G24314" s="125">
        <f t="shared" si="905"/>
        <v>-59900</v>
      </c>
      <c r="H24314" s="1204" t="s">
        <v>16576</v>
      </c>
    </row>
    <row r="24315" spans="1:8" ht="15" x14ac:dyDescent="0.2">
      <c r="A24315" s="1081">
        <v>45806</v>
      </c>
      <c r="B24315" s="1082" t="s">
        <v>16110</v>
      </c>
      <c r="C24315" s="1082" t="s">
        <v>391</v>
      </c>
      <c r="D24315" s="1123" t="s">
        <v>16844</v>
      </c>
      <c r="E24315" s="1083">
        <v>7430</v>
      </c>
      <c r="F24315" s="1083"/>
      <c r="G24315" s="125">
        <f t="shared" si="905"/>
        <v>-7430</v>
      </c>
      <c r="H24315" s="1204" t="s">
        <v>16576</v>
      </c>
    </row>
    <row r="24316" spans="1:8" ht="15" x14ac:dyDescent="0.2">
      <c r="A24316" s="1081">
        <v>45806</v>
      </c>
      <c r="B24316" s="1082" t="s">
        <v>16110</v>
      </c>
      <c r="C24316" s="1082" t="s">
        <v>285</v>
      </c>
      <c r="D24316" s="1123" t="s">
        <v>16845</v>
      </c>
      <c r="E24316" s="1083">
        <v>3000</v>
      </c>
      <c r="F24316" s="1083"/>
      <c r="G24316" s="125">
        <f t="shared" si="905"/>
        <v>-3000</v>
      </c>
      <c r="H24316" s="1204" t="s">
        <v>16576</v>
      </c>
    </row>
    <row r="24317" spans="1:8" ht="15" x14ac:dyDescent="0.2">
      <c r="A24317" s="1081">
        <v>45806</v>
      </c>
      <c r="B24317" s="1082" t="s">
        <v>13240</v>
      </c>
      <c r="C24317" s="1082" t="s">
        <v>391</v>
      </c>
      <c r="D24317" s="1123" t="s">
        <v>16846</v>
      </c>
      <c r="E24317" s="1083">
        <v>3500</v>
      </c>
      <c r="F24317" s="1083"/>
      <c r="G24317" s="125">
        <f t="shared" si="905"/>
        <v>-3500</v>
      </c>
      <c r="H24317" s="1204" t="s">
        <v>16576</v>
      </c>
    </row>
    <row r="24318" spans="1:8" ht="15" x14ac:dyDescent="0.2">
      <c r="A24318" s="1081">
        <v>45806</v>
      </c>
      <c r="B24318" s="1082" t="s">
        <v>16679</v>
      </c>
      <c r="C24318" s="1082" t="s">
        <v>5740</v>
      </c>
      <c r="D24318" s="1123" t="s">
        <v>369</v>
      </c>
      <c r="E24318" s="1083">
        <v>2000</v>
      </c>
      <c r="F24318" s="1083"/>
      <c r="G24318" s="125">
        <f t="shared" si="905"/>
        <v>-2000</v>
      </c>
      <c r="H24318" s="1204" t="s">
        <v>16576</v>
      </c>
    </row>
    <row r="24319" spans="1:8" ht="15" x14ac:dyDescent="0.2">
      <c r="A24319" s="1081">
        <v>45806</v>
      </c>
      <c r="B24319" s="1082" t="s">
        <v>16110</v>
      </c>
      <c r="C24319" s="1082" t="s">
        <v>5740</v>
      </c>
      <c r="D24319" s="1123" t="s">
        <v>369</v>
      </c>
      <c r="E24319" s="1083">
        <v>800</v>
      </c>
      <c r="F24319" s="1083"/>
      <c r="G24319" s="125">
        <f t="shared" si="905"/>
        <v>-800</v>
      </c>
      <c r="H24319" s="1204" t="s">
        <v>16576</v>
      </c>
    </row>
    <row r="24320" spans="1:8" ht="15" x14ac:dyDescent="0.2">
      <c r="A24320" s="1081">
        <v>45806</v>
      </c>
      <c r="B24320" s="1082" t="s">
        <v>16679</v>
      </c>
      <c r="C24320" s="1082" t="s">
        <v>5386</v>
      </c>
      <c r="D24320" s="1123" t="s">
        <v>733</v>
      </c>
      <c r="E24320" s="1083">
        <v>6000</v>
      </c>
      <c r="F24320" s="1083"/>
      <c r="G24320" s="125">
        <f t="shared" si="905"/>
        <v>-6000</v>
      </c>
      <c r="H24320" s="1204" t="s">
        <v>16576</v>
      </c>
    </row>
    <row r="24321" spans="1:8" ht="15" x14ac:dyDescent="0.2">
      <c r="A24321" s="1081">
        <v>45806</v>
      </c>
      <c r="B24321" s="1082" t="s">
        <v>16398</v>
      </c>
      <c r="C24321" s="1082" t="s">
        <v>12605</v>
      </c>
      <c r="D24321" s="1123" t="s">
        <v>1156</v>
      </c>
      <c r="E24321" s="1083">
        <v>35000</v>
      </c>
      <c r="F24321" s="1083"/>
      <c r="G24321" s="125">
        <f t="shared" si="905"/>
        <v>-35000</v>
      </c>
      <c r="H24321" s="1204" t="s">
        <v>16576</v>
      </c>
    </row>
    <row r="24322" spans="1:8" ht="15" x14ac:dyDescent="0.2">
      <c r="A24322" s="1081">
        <v>45806</v>
      </c>
      <c r="B24322" s="1082" t="s">
        <v>16309</v>
      </c>
      <c r="C24322" s="1082" t="s">
        <v>5740</v>
      </c>
      <c r="D24322" s="1123" t="s">
        <v>16847</v>
      </c>
      <c r="E24322" s="1083">
        <v>660</v>
      </c>
      <c r="F24322" s="1083"/>
      <c r="G24322" s="125">
        <f t="shared" si="905"/>
        <v>-660</v>
      </c>
      <c r="H24322" s="1204" t="s">
        <v>16576</v>
      </c>
    </row>
    <row r="24323" spans="1:8" ht="15" x14ac:dyDescent="0.2">
      <c r="A24323" s="1081">
        <v>45806</v>
      </c>
      <c r="B24323" s="1082" t="s">
        <v>13240</v>
      </c>
      <c r="C24323" s="1082" t="s">
        <v>16375</v>
      </c>
      <c r="D24323" s="1123" t="s">
        <v>16848</v>
      </c>
      <c r="E24323" s="1083">
        <v>8140</v>
      </c>
      <c r="F24323" s="1083"/>
      <c r="G24323" s="125">
        <f t="shared" si="905"/>
        <v>-8140</v>
      </c>
      <c r="H24323" s="1204" t="s">
        <v>16576</v>
      </c>
    </row>
    <row r="24324" spans="1:8" ht="15" x14ac:dyDescent="0.2">
      <c r="A24324" s="1081">
        <v>45806</v>
      </c>
      <c r="B24324" s="1082" t="s">
        <v>103</v>
      </c>
      <c r="C24324" s="1082" t="s">
        <v>2995</v>
      </c>
      <c r="D24324" s="1123" t="s">
        <v>569</v>
      </c>
      <c r="E24324" s="1083">
        <v>5330</v>
      </c>
      <c r="F24324" s="1083"/>
      <c r="G24324" s="125">
        <f t="shared" si="905"/>
        <v>-5330</v>
      </c>
      <c r="H24324" s="1204" t="s">
        <v>16576</v>
      </c>
    </row>
    <row r="24325" spans="1:8" ht="15" x14ac:dyDescent="0.2">
      <c r="A24325" s="1081">
        <v>45806</v>
      </c>
      <c r="B24325" s="1082" t="s">
        <v>16110</v>
      </c>
      <c r="C24325" s="1082" t="s">
        <v>14803</v>
      </c>
      <c r="D24325" s="1123" t="s">
        <v>16850</v>
      </c>
      <c r="E24325" s="1083">
        <v>250600</v>
      </c>
      <c r="F24325" s="1083"/>
      <c r="G24325" s="125">
        <f t="shared" ref="G24325:G24326" si="906">F24325-E24325</f>
        <v>-250600</v>
      </c>
      <c r="H24325" s="1204" t="s">
        <v>16576</v>
      </c>
    </row>
    <row r="24326" spans="1:8" ht="15" x14ac:dyDescent="0.2">
      <c r="A24326" s="1081">
        <v>45806</v>
      </c>
      <c r="B24326" s="1082" t="s">
        <v>16309</v>
      </c>
      <c r="C24326" s="1082" t="s">
        <v>3144</v>
      </c>
      <c r="D24326" s="1123" t="s">
        <v>16849</v>
      </c>
      <c r="E24326" s="1083">
        <v>66200</v>
      </c>
      <c r="F24326" s="1083"/>
      <c r="G24326" s="125">
        <f t="shared" si="906"/>
        <v>-66200</v>
      </c>
      <c r="H24326" s="1204" t="s">
        <v>16576</v>
      </c>
    </row>
    <row r="24327" spans="1:8" ht="15" x14ac:dyDescent="0.2">
      <c r="A24327" s="1081">
        <v>45806</v>
      </c>
      <c r="B24327" s="1082" t="s">
        <v>16398</v>
      </c>
      <c r="C24327" s="1082" t="s">
        <v>285</v>
      </c>
      <c r="D24327" s="1123" t="s">
        <v>16852</v>
      </c>
      <c r="E24327" s="1083">
        <v>6000</v>
      </c>
      <c r="F24327" s="1083"/>
      <c r="G24327" s="125">
        <f t="shared" ref="G24327" si="907">F24327-E24327</f>
        <v>-6000</v>
      </c>
      <c r="H24327" s="1204" t="s">
        <v>16576</v>
      </c>
    </row>
    <row r="24328" spans="1:8" ht="24" x14ac:dyDescent="0.2">
      <c r="A24328" s="732">
        <v>45772</v>
      </c>
      <c r="B24328" s="173" t="s">
        <v>12594</v>
      </c>
      <c r="C24328" s="649" t="s">
        <v>12016</v>
      </c>
      <c r="D24328" s="1212" t="s">
        <v>16566</v>
      </c>
      <c r="E24328" s="650">
        <v>28000</v>
      </c>
      <c r="F24328" s="235"/>
      <c r="G24328" s="235">
        <f t="shared" ref="G24328:G24336" si="908">F24328-E24328</f>
        <v>-28000</v>
      </c>
      <c r="H24328" s="708" t="s">
        <v>16576</v>
      </c>
    </row>
    <row r="24329" spans="1:8" ht="24" x14ac:dyDescent="0.2">
      <c r="A24329" s="732">
        <v>45772</v>
      </c>
      <c r="B24329" s="173" t="s">
        <v>13240</v>
      </c>
      <c r="C24329" s="649" t="s">
        <v>12016</v>
      </c>
      <c r="D24329" s="1212" t="s">
        <v>16566</v>
      </c>
      <c r="E24329" s="650">
        <v>22450</v>
      </c>
      <c r="F24329" s="235"/>
      <c r="G24329" s="235">
        <f t="shared" si="908"/>
        <v>-22450</v>
      </c>
      <c r="H24329" s="708" t="s">
        <v>16576</v>
      </c>
    </row>
    <row r="24330" spans="1:8" ht="24" x14ac:dyDescent="0.2">
      <c r="A24330" s="732">
        <v>45772</v>
      </c>
      <c r="B24330" s="173" t="s">
        <v>14539</v>
      </c>
      <c r="C24330" s="649" t="s">
        <v>12016</v>
      </c>
      <c r="D24330" s="1212" t="s">
        <v>16566</v>
      </c>
      <c r="E24330" s="650">
        <v>26400</v>
      </c>
      <c r="F24330" s="235"/>
      <c r="G24330" s="235">
        <f t="shared" si="908"/>
        <v>-26400</v>
      </c>
      <c r="H24330" s="708" t="s">
        <v>16576</v>
      </c>
    </row>
    <row r="24331" spans="1:8" ht="24" x14ac:dyDescent="0.2">
      <c r="A24331" s="732">
        <v>45772</v>
      </c>
      <c r="B24331" s="173" t="s">
        <v>14351</v>
      </c>
      <c r="C24331" s="649" t="s">
        <v>12016</v>
      </c>
      <c r="D24331" s="1212" t="s">
        <v>16566</v>
      </c>
      <c r="E24331" s="650">
        <v>665840</v>
      </c>
      <c r="F24331" s="235"/>
      <c r="G24331" s="235">
        <f t="shared" si="908"/>
        <v>-665840</v>
      </c>
      <c r="H24331" s="708" t="s">
        <v>16576</v>
      </c>
    </row>
    <row r="24332" spans="1:8" ht="24" x14ac:dyDescent="0.2">
      <c r="A24332" s="732">
        <v>45772</v>
      </c>
      <c r="B24332" s="173" t="s">
        <v>15033</v>
      </c>
      <c r="C24332" s="649" t="s">
        <v>12016</v>
      </c>
      <c r="D24332" s="1212" t="s">
        <v>16566</v>
      </c>
      <c r="E24332" s="650">
        <v>8322</v>
      </c>
      <c r="F24332" s="235"/>
      <c r="G24332" s="235">
        <f t="shared" si="908"/>
        <v>-8322</v>
      </c>
      <c r="H24332" s="708" t="s">
        <v>16576</v>
      </c>
    </row>
    <row r="24333" spans="1:8" ht="24" x14ac:dyDescent="0.2">
      <c r="A24333" s="732">
        <v>45772</v>
      </c>
      <c r="B24333" s="173" t="s">
        <v>15338</v>
      </c>
      <c r="C24333" s="649" t="s">
        <v>12016</v>
      </c>
      <c r="D24333" s="1212" t="s">
        <v>16566</v>
      </c>
      <c r="E24333" s="650">
        <v>592800</v>
      </c>
      <c r="F24333" s="235"/>
      <c r="G24333" s="235">
        <f t="shared" si="908"/>
        <v>-592800</v>
      </c>
      <c r="H24333" s="708" t="s">
        <v>16576</v>
      </c>
    </row>
    <row r="24334" spans="1:8" ht="24" x14ac:dyDescent="0.2">
      <c r="A24334" s="732">
        <v>45772</v>
      </c>
      <c r="B24334" s="173" t="s">
        <v>15310</v>
      </c>
      <c r="C24334" s="649" t="s">
        <v>12016</v>
      </c>
      <c r="D24334" s="1212" t="s">
        <v>16566</v>
      </c>
      <c r="E24334" s="650">
        <v>14000</v>
      </c>
      <c r="F24334" s="235"/>
      <c r="G24334" s="235">
        <f t="shared" si="908"/>
        <v>-14000</v>
      </c>
      <c r="H24334" s="708" t="s">
        <v>16576</v>
      </c>
    </row>
    <row r="24335" spans="1:8" ht="24" x14ac:dyDescent="0.2">
      <c r="A24335" s="732">
        <v>45772</v>
      </c>
      <c r="B24335" s="173" t="s">
        <v>15100</v>
      </c>
      <c r="C24335" s="649" t="s">
        <v>12016</v>
      </c>
      <c r="D24335" s="1212" t="s">
        <v>16566</v>
      </c>
      <c r="E24335" s="650">
        <v>132000</v>
      </c>
      <c r="F24335" s="235"/>
      <c r="G24335" s="235">
        <f t="shared" si="908"/>
        <v>-132000</v>
      </c>
      <c r="H24335" s="708" t="s">
        <v>16576</v>
      </c>
    </row>
    <row r="24336" spans="1:8" ht="24" x14ac:dyDescent="0.2">
      <c r="A24336" s="732">
        <v>45772</v>
      </c>
      <c r="B24336" s="173" t="s">
        <v>16264</v>
      </c>
      <c r="C24336" s="649" t="s">
        <v>12016</v>
      </c>
      <c r="D24336" s="1212" t="s">
        <v>16566</v>
      </c>
      <c r="E24336" s="650">
        <v>53800</v>
      </c>
      <c r="F24336" s="235"/>
      <c r="G24336" s="235">
        <f t="shared" si="908"/>
        <v>-53800</v>
      </c>
      <c r="H24336" s="708" t="s">
        <v>16576</v>
      </c>
    </row>
    <row r="24337" spans="1:8" ht="24" x14ac:dyDescent="0.2">
      <c r="A24337" s="732">
        <v>45772</v>
      </c>
      <c r="B24337" s="735"/>
      <c r="C24337" s="649" t="s">
        <v>12016</v>
      </c>
      <c r="D24337" s="1212" t="s">
        <v>16566</v>
      </c>
      <c r="E24337" s="650">
        <v>456388</v>
      </c>
      <c r="F24337" s="235"/>
      <c r="G24337" s="235">
        <f t="shared" ref="G24337" si="909">F24337-E24337</f>
        <v>-456388</v>
      </c>
      <c r="H24337" s="708" t="s">
        <v>16576</v>
      </c>
    </row>
    <row r="24338" spans="1:8" ht="15" x14ac:dyDescent="0.2">
      <c r="A24338" s="732">
        <v>45785</v>
      </c>
      <c r="B24338" s="173" t="s">
        <v>14596</v>
      </c>
      <c r="C24338" s="173" t="s">
        <v>16263</v>
      </c>
      <c r="D24338" s="1195" t="s">
        <v>16639</v>
      </c>
      <c r="E24338" s="235">
        <v>100000</v>
      </c>
      <c r="F24338" s="235"/>
      <c r="G24338" s="235">
        <f t="shared" si="858"/>
        <v>-100000</v>
      </c>
      <c r="H24338" s="708" t="s">
        <v>16576</v>
      </c>
    </row>
    <row r="24339" spans="1:8" ht="15" x14ac:dyDescent="0.2">
      <c r="A24339" s="732">
        <v>45789</v>
      </c>
      <c r="B24339" s="173" t="s">
        <v>16123</v>
      </c>
      <c r="C24339" s="669" t="s">
        <v>15634</v>
      </c>
      <c r="D24339" s="1215" t="s">
        <v>16743</v>
      </c>
      <c r="E24339" s="671">
        <v>525000</v>
      </c>
      <c r="F24339" s="235"/>
      <c r="G24339" s="235">
        <f t="shared" si="858"/>
        <v>-525000</v>
      </c>
      <c r="H24339" s="708" t="s">
        <v>16576</v>
      </c>
    </row>
    <row r="24340" spans="1:8" ht="15" x14ac:dyDescent="0.2">
      <c r="A24340" s="732">
        <v>45789</v>
      </c>
      <c r="B24340" s="173" t="s">
        <v>14232</v>
      </c>
      <c r="C24340" s="669" t="s">
        <v>15634</v>
      </c>
      <c r="D24340" s="1215" t="s">
        <v>16743</v>
      </c>
      <c r="E24340" s="671">
        <v>50000</v>
      </c>
      <c r="F24340" s="235"/>
      <c r="G24340" s="235">
        <f t="shared" si="858"/>
        <v>-50000</v>
      </c>
      <c r="H24340" s="708" t="s">
        <v>16576</v>
      </c>
    </row>
    <row r="24341" spans="1:8" ht="15" x14ac:dyDescent="0.2">
      <c r="A24341" s="732">
        <v>45789</v>
      </c>
      <c r="B24341" s="173" t="s">
        <v>14351</v>
      </c>
      <c r="C24341" s="669" t="s">
        <v>15634</v>
      </c>
      <c r="D24341" s="1215" t="s">
        <v>16743</v>
      </c>
      <c r="E24341" s="671">
        <v>50000</v>
      </c>
      <c r="F24341" s="235"/>
      <c r="G24341" s="235">
        <f t="shared" si="858"/>
        <v>-50000</v>
      </c>
      <c r="H24341" s="708" t="s">
        <v>16576</v>
      </c>
    </row>
    <row r="24342" spans="1:8" ht="15" x14ac:dyDescent="0.2">
      <c r="A24342" s="732">
        <v>45790</v>
      </c>
      <c r="B24342" s="173" t="s">
        <v>11068</v>
      </c>
      <c r="C24342" s="565" t="s">
        <v>1062</v>
      </c>
      <c r="D24342" s="1196" t="s">
        <v>16744</v>
      </c>
      <c r="E24342" s="566">
        <v>22780</v>
      </c>
      <c r="F24342" s="235"/>
      <c r="G24342" s="235">
        <f t="shared" ref="G24342:G24356" si="910">F24342-E24342</f>
        <v>-22780</v>
      </c>
      <c r="H24342" s="708" t="s">
        <v>16576</v>
      </c>
    </row>
    <row r="24343" spans="1:8" ht="15" x14ac:dyDescent="0.2">
      <c r="A24343" s="732">
        <v>45790</v>
      </c>
      <c r="B24343" s="173" t="s">
        <v>13240</v>
      </c>
      <c r="C24343" s="565" t="s">
        <v>1062</v>
      </c>
      <c r="D24343" s="1196" t="s">
        <v>16744</v>
      </c>
      <c r="E24343" s="566">
        <v>670</v>
      </c>
      <c r="F24343" s="235"/>
      <c r="G24343" s="235">
        <f t="shared" si="910"/>
        <v>-670</v>
      </c>
      <c r="H24343" s="708" t="s">
        <v>16576</v>
      </c>
    </row>
    <row r="24344" spans="1:8" ht="15" x14ac:dyDescent="0.2">
      <c r="A24344" s="732">
        <v>45790</v>
      </c>
      <c r="B24344" s="173" t="s">
        <v>14351</v>
      </c>
      <c r="C24344" s="565" t="s">
        <v>1062</v>
      </c>
      <c r="D24344" s="1196" t="s">
        <v>16744</v>
      </c>
      <c r="E24344" s="566">
        <v>41854</v>
      </c>
      <c r="F24344" s="235"/>
      <c r="G24344" s="235">
        <f t="shared" si="910"/>
        <v>-41854</v>
      </c>
      <c r="H24344" s="708" t="s">
        <v>16576</v>
      </c>
    </row>
    <row r="24345" spans="1:8" ht="15" x14ac:dyDescent="0.2">
      <c r="A24345" s="732">
        <v>45790</v>
      </c>
      <c r="B24345" s="173" t="s">
        <v>14232</v>
      </c>
      <c r="C24345" s="565" t="s">
        <v>1062</v>
      </c>
      <c r="D24345" s="1196" t="s">
        <v>16744</v>
      </c>
      <c r="E24345" s="566">
        <v>67650</v>
      </c>
      <c r="F24345" s="235"/>
      <c r="G24345" s="235">
        <f t="shared" si="910"/>
        <v>-67650</v>
      </c>
      <c r="H24345" s="708" t="s">
        <v>16576</v>
      </c>
    </row>
    <row r="24346" spans="1:8" ht="15" x14ac:dyDescent="0.2">
      <c r="A24346" s="732">
        <v>45790</v>
      </c>
      <c r="B24346" s="173" t="s">
        <v>15033</v>
      </c>
      <c r="C24346" s="565" t="s">
        <v>1062</v>
      </c>
      <c r="D24346" s="1196" t="s">
        <v>16744</v>
      </c>
      <c r="E24346" s="566">
        <v>1960</v>
      </c>
      <c r="F24346" s="235"/>
      <c r="G24346" s="235">
        <f t="shared" si="910"/>
        <v>-1960</v>
      </c>
      <c r="H24346" s="708" t="s">
        <v>16576</v>
      </c>
    </row>
    <row r="24347" spans="1:8" ht="15" x14ac:dyDescent="0.2">
      <c r="A24347" s="732">
        <v>45790</v>
      </c>
      <c r="B24347" s="173" t="s">
        <v>15260</v>
      </c>
      <c r="C24347" s="565" t="s">
        <v>1062</v>
      </c>
      <c r="D24347" s="1196" t="s">
        <v>16744</v>
      </c>
      <c r="E24347" s="566">
        <v>25555</v>
      </c>
      <c r="F24347" s="235"/>
      <c r="G24347" s="235">
        <f t="shared" si="910"/>
        <v>-25555</v>
      </c>
      <c r="H24347" s="708" t="s">
        <v>16576</v>
      </c>
    </row>
    <row r="24348" spans="1:8" ht="15" x14ac:dyDescent="0.2">
      <c r="A24348" s="732">
        <v>45790</v>
      </c>
      <c r="B24348" s="173" t="s">
        <v>16462</v>
      </c>
      <c r="C24348" s="565" t="s">
        <v>1062</v>
      </c>
      <c r="D24348" s="1196" t="s">
        <v>16744</v>
      </c>
      <c r="E24348" s="566">
        <v>27780</v>
      </c>
      <c r="F24348" s="235"/>
      <c r="G24348" s="235">
        <f t="shared" si="910"/>
        <v>-27780</v>
      </c>
      <c r="H24348" s="708" t="s">
        <v>16576</v>
      </c>
    </row>
    <row r="24349" spans="1:8" ht="15" x14ac:dyDescent="0.2">
      <c r="A24349" s="732">
        <v>45790</v>
      </c>
      <c r="B24349" s="173" t="s">
        <v>16309</v>
      </c>
      <c r="C24349" s="565" t="s">
        <v>1062</v>
      </c>
      <c r="D24349" s="1196" t="s">
        <v>16744</v>
      </c>
      <c r="E24349" s="566">
        <v>114320</v>
      </c>
      <c r="F24349" s="235"/>
      <c r="G24349" s="235">
        <f t="shared" si="910"/>
        <v>-114320</v>
      </c>
      <c r="H24349" s="708" t="s">
        <v>16576</v>
      </c>
    </row>
    <row r="24350" spans="1:8" ht="15" x14ac:dyDescent="0.2">
      <c r="A24350" s="732">
        <v>45790</v>
      </c>
      <c r="B24350" s="173" t="s">
        <v>16110</v>
      </c>
      <c r="C24350" s="565" t="s">
        <v>1062</v>
      </c>
      <c r="D24350" s="1196" t="s">
        <v>16744</v>
      </c>
      <c r="E24350" s="566">
        <v>87431</v>
      </c>
      <c r="F24350" s="235"/>
      <c r="G24350" s="235">
        <f t="shared" si="910"/>
        <v>-87431</v>
      </c>
      <c r="H24350" s="708" t="s">
        <v>16576</v>
      </c>
    </row>
    <row r="24351" spans="1:8" ht="15" x14ac:dyDescent="0.2">
      <c r="A24351" s="732">
        <v>45790</v>
      </c>
      <c r="B24351" s="173" t="s">
        <v>16462</v>
      </c>
      <c r="C24351" s="669" t="s">
        <v>11529</v>
      </c>
      <c r="D24351" s="1215" t="s">
        <v>16750</v>
      </c>
      <c r="E24351" s="671">
        <v>65000</v>
      </c>
      <c r="F24351" s="235"/>
      <c r="G24351" s="235">
        <f>F24351-E24351</f>
        <v>-65000</v>
      </c>
      <c r="H24351" s="708" t="s">
        <v>16576</v>
      </c>
    </row>
    <row r="24352" spans="1:8" ht="15" x14ac:dyDescent="0.2">
      <c r="A24352" s="732">
        <v>45790</v>
      </c>
      <c r="B24352" s="173" t="s">
        <v>11068</v>
      </c>
      <c r="C24352" s="669" t="s">
        <v>11529</v>
      </c>
      <c r="D24352" s="1215" t="s">
        <v>16750</v>
      </c>
      <c r="E24352" s="671">
        <v>11500</v>
      </c>
      <c r="F24352" s="235"/>
      <c r="G24352" s="235">
        <f>F24352-E24352</f>
        <v>-11500</v>
      </c>
      <c r="H24352" s="708" t="s">
        <v>16576</v>
      </c>
    </row>
    <row r="24353" spans="1:8" ht="15" x14ac:dyDescent="0.2">
      <c r="A24353" s="732">
        <v>45790</v>
      </c>
      <c r="B24353" s="173" t="s">
        <v>14351</v>
      </c>
      <c r="C24353" s="669" t="s">
        <v>11529</v>
      </c>
      <c r="D24353" s="1215" t="s">
        <v>16750</v>
      </c>
      <c r="E24353" s="671">
        <v>22450</v>
      </c>
      <c r="F24353" s="235"/>
      <c r="G24353" s="235">
        <f>F24353-E24353</f>
        <v>-22450</v>
      </c>
      <c r="H24353" s="708" t="s">
        <v>16576</v>
      </c>
    </row>
    <row r="24354" spans="1:8" ht="15" x14ac:dyDescent="0.2">
      <c r="A24354" s="732">
        <v>45790</v>
      </c>
      <c r="B24354" s="173" t="s">
        <v>16264</v>
      </c>
      <c r="C24354" s="669" t="s">
        <v>11529</v>
      </c>
      <c r="D24354" s="1215" t="s">
        <v>16750</v>
      </c>
      <c r="E24354" s="671">
        <v>186050</v>
      </c>
      <c r="F24354" s="235"/>
      <c r="G24354" s="235">
        <f>F24354-E24354</f>
        <v>-186050</v>
      </c>
      <c r="H24354" s="708" t="s">
        <v>16576</v>
      </c>
    </row>
    <row r="24355" spans="1:8" ht="15" x14ac:dyDescent="0.2">
      <c r="A24355" s="732">
        <v>45790</v>
      </c>
      <c r="B24355" s="735"/>
      <c r="C24355" s="173" t="s">
        <v>10972</v>
      </c>
      <c r="D24355" s="1195" t="s">
        <v>16757</v>
      </c>
      <c r="E24355" s="235">
        <v>141000</v>
      </c>
      <c r="F24355" s="235"/>
      <c r="G24355" s="235">
        <f>F24355-E24355</f>
        <v>-141000</v>
      </c>
      <c r="H24355" s="708" t="s">
        <v>16576</v>
      </c>
    </row>
    <row r="24356" spans="1:8" ht="15" x14ac:dyDescent="0.2">
      <c r="A24356" s="732">
        <v>45790</v>
      </c>
      <c r="B24356" s="173" t="s">
        <v>15337</v>
      </c>
      <c r="C24356" s="173" t="s">
        <v>16745</v>
      </c>
      <c r="D24356" s="1195" t="s">
        <v>16746</v>
      </c>
      <c r="E24356" s="235">
        <v>65000</v>
      </c>
      <c r="F24356" s="235"/>
      <c r="G24356" s="235">
        <f t="shared" si="910"/>
        <v>-65000</v>
      </c>
      <c r="H24356" s="708" t="s">
        <v>16576</v>
      </c>
    </row>
    <row r="24357" spans="1:8" ht="15" x14ac:dyDescent="0.2">
      <c r="A24357" s="732">
        <v>45790</v>
      </c>
      <c r="B24357" s="173" t="s">
        <v>14232</v>
      </c>
      <c r="C24357" s="550" t="s">
        <v>15875</v>
      </c>
      <c r="D24357" s="1209" t="s">
        <v>16751</v>
      </c>
      <c r="E24357" s="551">
        <v>78000</v>
      </c>
      <c r="F24357" s="235"/>
      <c r="G24357" s="235">
        <f t="shared" ref="G24357:G24363" si="911">F24357-E24357</f>
        <v>-78000</v>
      </c>
      <c r="H24357" s="708" t="s">
        <v>16576</v>
      </c>
    </row>
    <row r="24358" spans="1:8" ht="15" x14ac:dyDescent="0.2">
      <c r="A24358" s="732">
        <v>45790</v>
      </c>
      <c r="B24358" s="173" t="s">
        <v>6503</v>
      </c>
      <c r="C24358" s="550" t="s">
        <v>15875</v>
      </c>
      <c r="D24358" s="1209" t="s">
        <v>16751</v>
      </c>
      <c r="E24358" s="551">
        <v>290000</v>
      </c>
      <c r="F24358" s="235"/>
      <c r="G24358" s="235">
        <f t="shared" si="911"/>
        <v>-290000</v>
      </c>
      <c r="H24358" s="708" t="s">
        <v>16576</v>
      </c>
    </row>
    <row r="24359" spans="1:8" ht="15" x14ac:dyDescent="0.2">
      <c r="A24359" s="732">
        <v>45790</v>
      </c>
      <c r="B24359" s="173" t="s">
        <v>11068</v>
      </c>
      <c r="C24359" s="550" t="s">
        <v>15875</v>
      </c>
      <c r="D24359" s="1209" t="s">
        <v>16751</v>
      </c>
      <c r="E24359" s="551">
        <v>82000</v>
      </c>
      <c r="F24359" s="235"/>
      <c r="G24359" s="235">
        <f t="shared" si="911"/>
        <v>-82000</v>
      </c>
      <c r="H24359" s="708" t="s">
        <v>16576</v>
      </c>
    </row>
    <row r="24360" spans="1:8" ht="15" x14ac:dyDescent="0.2">
      <c r="A24360" s="732">
        <v>45790</v>
      </c>
      <c r="B24360" s="173" t="s">
        <v>15310</v>
      </c>
      <c r="C24360" s="173" t="s">
        <v>15875</v>
      </c>
      <c r="D24360" s="1195" t="s">
        <v>16748</v>
      </c>
      <c r="E24360" s="235">
        <v>450000</v>
      </c>
      <c r="F24360" s="235"/>
      <c r="G24360" s="235">
        <f t="shared" si="911"/>
        <v>-450000</v>
      </c>
      <c r="H24360" s="708" t="s">
        <v>16576</v>
      </c>
    </row>
    <row r="24361" spans="1:8" ht="15" x14ac:dyDescent="0.2">
      <c r="A24361" s="732">
        <v>45790</v>
      </c>
      <c r="B24361" s="173" t="s">
        <v>14232</v>
      </c>
      <c r="C24361" s="173" t="s">
        <v>15845</v>
      </c>
      <c r="D24361" s="1195" t="s">
        <v>16749</v>
      </c>
      <c r="E24361" s="235">
        <v>300000</v>
      </c>
      <c r="F24361" s="235"/>
      <c r="G24361" s="235">
        <f t="shared" si="911"/>
        <v>-300000</v>
      </c>
      <c r="H24361" s="708" t="s">
        <v>16576</v>
      </c>
    </row>
    <row r="24362" spans="1:8" ht="15" x14ac:dyDescent="0.2">
      <c r="A24362" s="732">
        <v>45790</v>
      </c>
      <c r="B24362" s="173" t="s">
        <v>14539</v>
      </c>
      <c r="C24362" s="173" t="s">
        <v>3883</v>
      </c>
      <c r="D24362" s="1195" t="s">
        <v>16747</v>
      </c>
      <c r="E24362" s="235">
        <v>237000</v>
      </c>
      <c r="F24362" s="235"/>
      <c r="G24362" s="235">
        <f t="shared" si="911"/>
        <v>-237000</v>
      </c>
      <c r="H24362" s="708" t="s">
        <v>16576</v>
      </c>
    </row>
    <row r="24363" spans="1:8" ht="15" x14ac:dyDescent="0.2">
      <c r="A24363" s="732">
        <v>45797</v>
      </c>
      <c r="B24363" s="173" t="s">
        <v>11068</v>
      </c>
      <c r="C24363" s="173" t="s">
        <v>1390</v>
      </c>
      <c r="D24363" s="1195" t="s">
        <v>16819</v>
      </c>
      <c r="E24363" s="235">
        <v>200000</v>
      </c>
      <c r="F24363" s="235"/>
      <c r="G24363" s="235">
        <f t="shared" si="911"/>
        <v>-200000</v>
      </c>
      <c r="H24363" s="708" t="s">
        <v>16576</v>
      </c>
    </row>
    <row r="24364" spans="1:8" ht="15" x14ac:dyDescent="0.2">
      <c r="A24364" s="732">
        <v>45800</v>
      </c>
      <c r="B24364" s="735"/>
      <c r="C24364" s="173" t="s">
        <v>15184</v>
      </c>
      <c r="D24364" s="1195" t="s">
        <v>16820</v>
      </c>
      <c r="E24364" s="235">
        <v>1870974</v>
      </c>
      <c r="F24364" s="235"/>
      <c r="G24364" s="235">
        <f t="shared" ref="G24364:G24366" si="912">F24364-E24364</f>
        <v>-1870974</v>
      </c>
      <c r="H24364" s="708" t="s">
        <v>16576</v>
      </c>
    </row>
    <row r="24365" spans="1:8" ht="15" x14ac:dyDescent="0.2">
      <c r="A24365" s="732">
        <v>45800</v>
      </c>
      <c r="B24365" s="735"/>
      <c r="C24365" s="173" t="s">
        <v>3002</v>
      </c>
      <c r="D24365" s="1195" t="s">
        <v>16821</v>
      </c>
      <c r="E24365" s="235">
        <v>141505</v>
      </c>
      <c r="F24365" s="235"/>
      <c r="G24365" s="235">
        <f t="shared" si="912"/>
        <v>-141505</v>
      </c>
      <c r="H24365" s="708" t="s">
        <v>16576</v>
      </c>
    </row>
    <row r="24366" spans="1:8" ht="15" x14ac:dyDescent="0.2">
      <c r="A24366" s="732">
        <v>45804</v>
      </c>
      <c r="B24366" s="173" t="s">
        <v>12594</v>
      </c>
      <c r="C24366" s="173" t="s">
        <v>16837</v>
      </c>
      <c r="D24366" s="1195" t="s">
        <v>16838</v>
      </c>
      <c r="E24366" s="235">
        <v>329400</v>
      </c>
      <c r="F24366" s="235"/>
      <c r="G24366" s="235">
        <f t="shared" si="912"/>
        <v>-329400</v>
      </c>
      <c r="H24366" s="708" t="s">
        <v>16576</v>
      </c>
    </row>
    <row r="24367" spans="1:8" ht="15" x14ac:dyDescent="0.2">
      <c r="A24367" s="732">
        <v>45804</v>
      </c>
      <c r="B24367" s="173" t="s">
        <v>14351</v>
      </c>
      <c r="C24367" s="173" t="s">
        <v>10051</v>
      </c>
      <c r="D24367" s="1195" t="s">
        <v>16851</v>
      </c>
      <c r="E24367" s="235">
        <v>100000</v>
      </c>
      <c r="F24367" s="235"/>
      <c r="G24367" s="235">
        <f t="shared" ref="G24367" si="913">F24367-E24367</f>
        <v>-100000</v>
      </c>
      <c r="H24367" s="708" t="s">
        <v>16576</v>
      </c>
    </row>
    <row r="24368" spans="1:8" ht="24" x14ac:dyDescent="0.2">
      <c r="A24368" s="729">
        <v>45779</v>
      </c>
      <c r="B24368" s="93" t="s">
        <v>11005</v>
      </c>
      <c r="C24368" s="93" t="s">
        <v>558</v>
      </c>
      <c r="D24368" s="800" t="s">
        <v>16565</v>
      </c>
      <c r="E24368" s="175"/>
      <c r="F24368" s="175">
        <v>2000000</v>
      </c>
      <c r="G24368" s="175">
        <f t="shared" ref="G24368" si="914">F24368-E24368</f>
        <v>2000000</v>
      </c>
      <c r="H24368" s="701" t="s">
        <v>16576</v>
      </c>
    </row>
    <row r="24369" spans="1:8" ht="15" x14ac:dyDescent="0.2">
      <c r="A24369" s="729">
        <v>45783</v>
      </c>
      <c r="B24369" s="93" t="s">
        <v>16264</v>
      </c>
      <c r="C24369" s="93" t="s">
        <v>558</v>
      </c>
      <c r="D24369" s="800" t="s">
        <v>16587</v>
      </c>
      <c r="E24369" s="175"/>
      <c r="F24369" s="175">
        <v>49672</v>
      </c>
      <c r="G24369" s="175">
        <f t="shared" ref="G24369" si="915">F24369-E24369</f>
        <v>49672</v>
      </c>
      <c r="H24369" s="701" t="s">
        <v>16576</v>
      </c>
    </row>
    <row r="24370" spans="1:8" ht="15" x14ac:dyDescent="0.2">
      <c r="A24370" s="729">
        <v>45786</v>
      </c>
      <c r="B24370" s="93" t="s">
        <v>12594</v>
      </c>
      <c r="C24370" s="93" t="s">
        <v>558</v>
      </c>
      <c r="D24370" s="800" t="s">
        <v>16590</v>
      </c>
      <c r="E24370" s="175"/>
      <c r="F24370" s="175">
        <v>8374469</v>
      </c>
      <c r="G24370" s="175">
        <f t="shared" ref="G24370" si="916">F24370-E24370</f>
        <v>8374469</v>
      </c>
      <c r="H24370" s="701" t="s">
        <v>16576</v>
      </c>
    </row>
    <row r="24371" spans="1:8" ht="24" x14ac:dyDescent="0.2">
      <c r="A24371" s="729">
        <v>45786</v>
      </c>
      <c r="B24371" s="93" t="s">
        <v>13213</v>
      </c>
      <c r="C24371" s="93" t="s">
        <v>558</v>
      </c>
      <c r="D24371" s="800" t="s">
        <v>16591</v>
      </c>
      <c r="E24371" s="175"/>
      <c r="F24371" s="175">
        <v>3500000</v>
      </c>
      <c r="G24371" s="175">
        <f t="shared" ref="G24371:G24373" si="917">F24371-E24371</f>
        <v>3500000</v>
      </c>
      <c r="H24371" s="701" t="s">
        <v>16576</v>
      </c>
    </row>
    <row r="24372" spans="1:8" ht="15" x14ac:dyDescent="0.2">
      <c r="A24372" s="729">
        <v>45786</v>
      </c>
      <c r="B24372" s="93" t="s">
        <v>13213</v>
      </c>
      <c r="C24372" s="93" t="s">
        <v>558</v>
      </c>
      <c r="D24372" s="1054" t="s">
        <v>16756</v>
      </c>
      <c r="E24372" s="642">
        <v>35000</v>
      </c>
      <c r="F24372" s="175"/>
      <c r="G24372" s="175">
        <f t="shared" ref="G24372" si="918">F24372-E24372</f>
        <v>-35000</v>
      </c>
      <c r="H24372" s="701" t="s">
        <v>16576</v>
      </c>
    </row>
    <row r="24373" spans="1:8" ht="15" x14ac:dyDescent="0.2">
      <c r="A24373" s="729">
        <v>45778</v>
      </c>
      <c r="B24373" s="93" t="s">
        <v>37</v>
      </c>
      <c r="C24373" s="93" t="s">
        <v>558</v>
      </c>
      <c r="D24373" s="800" t="s">
        <v>16646</v>
      </c>
      <c r="E24373" s="175"/>
      <c r="F24373" s="175">
        <v>280434</v>
      </c>
      <c r="G24373" s="175">
        <f t="shared" si="917"/>
        <v>280434</v>
      </c>
      <c r="H24373" s="701" t="s">
        <v>16576</v>
      </c>
    </row>
    <row r="24374" spans="1:8" ht="15" x14ac:dyDescent="0.2">
      <c r="A24374" s="729">
        <v>45792</v>
      </c>
      <c r="B24374" s="93" t="s">
        <v>3944</v>
      </c>
      <c r="C24374" s="93" t="s">
        <v>558</v>
      </c>
      <c r="D24374" s="890" t="s">
        <v>16664</v>
      </c>
      <c r="E24374" s="175"/>
      <c r="F24374" s="175">
        <v>372141</v>
      </c>
      <c r="G24374" s="175">
        <f t="shared" ref="G24374" si="919">F24374-E24374</f>
        <v>372141</v>
      </c>
      <c r="H24374" s="701" t="s">
        <v>16576</v>
      </c>
    </row>
    <row r="24375" spans="1:8" ht="15" x14ac:dyDescent="0.2">
      <c r="A24375" s="729">
        <v>45792</v>
      </c>
      <c r="B24375" s="93" t="s">
        <v>3944</v>
      </c>
      <c r="C24375" s="93" t="s">
        <v>558</v>
      </c>
      <c r="D24375" s="890" t="s">
        <v>16665</v>
      </c>
      <c r="E24375" s="175"/>
      <c r="F24375" s="175">
        <v>372141</v>
      </c>
      <c r="G24375" s="175">
        <f t="shared" ref="G24375:G24377" si="920">F24375-E24375</f>
        <v>372141</v>
      </c>
      <c r="H24375" s="701" t="s">
        <v>16576</v>
      </c>
    </row>
    <row r="24376" spans="1:8" ht="15" x14ac:dyDescent="0.2">
      <c r="A24376" s="729">
        <v>45792</v>
      </c>
      <c r="B24376" s="93" t="s">
        <v>3944</v>
      </c>
      <c r="C24376" s="93" t="s">
        <v>558</v>
      </c>
      <c r="D24376" s="890" t="s">
        <v>16666</v>
      </c>
      <c r="E24376" s="175"/>
      <c r="F24376" s="175">
        <v>372141</v>
      </c>
      <c r="G24376" s="175">
        <f t="shared" si="920"/>
        <v>372141</v>
      </c>
      <c r="H24376" s="701" t="s">
        <v>16576</v>
      </c>
    </row>
    <row r="24377" spans="1:8" ht="15" x14ac:dyDescent="0.2">
      <c r="A24377" s="729">
        <v>45792</v>
      </c>
      <c r="B24377" s="93" t="s">
        <v>3944</v>
      </c>
      <c r="C24377" s="93" t="s">
        <v>558</v>
      </c>
      <c r="D24377" s="890" t="s">
        <v>16667</v>
      </c>
      <c r="E24377" s="175"/>
      <c r="F24377" s="175">
        <v>372141</v>
      </c>
      <c r="G24377" s="175">
        <f t="shared" si="920"/>
        <v>372141</v>
      </c>
      <c r="H24377" s="701" t="s">
        <v>16576</v>
      </c>
    </row>
    <row r="24378" spans="1:8" ht="24" x14ac:dyDescent="0.2">
      <c r="A24378" s="729">
        <v>45793</v>
      </c>
      <c r="B24378" s="93" t="s">
        <v>16123</v>
      </c>
      <c r="C24378" s="93" t="s">
        <v>558</v>
      </c>
      <c r="D24378" s="800" t="s">
        <v>16668</v>
      </c>
      <c r="E24378" s="175"/>
      <c r="F24378" s="175">
        <v>3203319</v>
      </c>
      <c r="G24378" s="175">
        <f t="shared" ref="G24378" si="921">F24378-E24378</f>
        <v>3203319</v>
      </c>
      <c r="H24378" s="701" t="s">
        <v>16576</v>
      </c>
    </row>
    <row r="24379" spans="1:8" ht="15" x14ac:dyDescent="0.2">
      <c r="A24379" s="729">
        <v>45793</v>
      </c>
      <c r="B24379" s="93" t="s">
        <v>16123</v>
      </c>
      <c r="C24379" s="93" t="s">
        <v>558</v>
      </c>
      <c r="D24379" s="1054" t="s">
        <v>16741</v>
      </c>
      <c r="E24379" s="642">
        <v>32000</v>
      </c>
      <c r="F24379" s="175"/>
      <c r="G24379" s="175">
        <f t="shared" ref="G24379:G24380" si="922">F24379-E24379</f>
        <v>-32000</v>
      </c>
      <c r="H24379" s="701" t="s">
        <v>16576</v>
      </c>
    </row>
    <row r="24380" spans="1:8" ht="24" x14ac:dyDescent="0.2">
      <c r="A24380" s="729">
        <v>45793</v>
      </c>
      <c r="B24380" s="93" t="s">
        <v>12594</v>
      </c>
      <c r="C24380" s="93" t="s">
        <v>558</v>
      </c>
      <c r="D24380" s="896" t="s">
        <v>16742</v>
      </c>
      <c r="E24380" s="642">
        <v>4000</v>
      </c>
      <c r="F24380" s="175"/>
      <c r="G24380" s="175">
        <f t="shared" si="922"/>
        <v>-4000</v>
      </c>
      <c r="H24380" s="701" t="s">
        <v>16576</v>
      </c>
    </row>
    <row r="24381" spans="1:8" ht="24" x14ac:dyDescent="0.2">
      <c r="A24381" s="729">
        <v>45800</v>
      </c>
      <c r="B24381" s="93" t="s">
        <v>14463</v>
      </c>
      <c r="C24381" s="93" t="s">
        <v>558</v>
      </c>
      <c r="D24381" s="800" t="s">
        <v>16782</v>
      </c>
      <c r="E24381" s="175"/>
      <c r="F24381" s="175">
        <v>281462</v>
      </c>
      <c r="G24381" s="175">
        <f t="shared" ref="G24381" si="923">F24381-E24381</f>
        <v>281462</v>
      </c>
      <c r="H24381" s="701" t="s">
        <v>16576</v>
      </c>
    </row>
    <row r="24382" spans="1:8" ht="24" x14ac:dyDescent="0.2">
      <c r="A24382" s="729">
        <v>45804</v>
      </c>
      <c r="B24382" s="93" t="s">
        <v>16679</v>
      </c>
      <c r="C24382" s="93" t="s">
        <v>558</v>
      </c>
      <c r="D24382" s="800" t="s">
        <v>16827</v>
      </c>
      <c r="E24382" s="175"/>
      <c r="F24382" s="175">
        <v>10000000</v>
      </c>
      <c r="G24382" s="175">
        <f t="shared" ref="G24382:G24384" si="924">F24382-E24382</f>
        <v>10000000</v>
      </c>
      <c r="H24382" s="701" t="s">
        <v>16576</v>
      </c>
    </row>
    <row r="24383" spans="1:8" ht="24" x14ac:dyDescent="0.2">
      <c r="A24383" s="729">
        <v>45804</v>
      </c>
      <c r="B24383" s="93" t="s">
        <v>16679</v>
      </c>
      <c r="C24383" s="93" t="s">
        <v>558</v>
      </c>
      <c r="D24383" s="800" t="s">
        <v>16827</v>
      </c>
      <c r="E24383" s="175"/>
      <c r="F24383" s="175">
        <v>4903916</v>
      </c>
      <c r="G24383" s="175">
        <f t="shared" si="924"/>
        <v>4903916</v>
      </c>
      <c r="H24383" s="701" t="s">
        <v>16576</v>
      </c>
    </row>
    <row r="24384" spans="1:8" ht="15" x14ac:dyDescent="0.2">
      <c r="A24384" s="729">
        <v>45807</v>
      </c>
      <c r="B24384" s="93" t="s">
        <v>3945</v>
      </c>
      <c r="C24384" s="93" t="s">
        <v>558</v>
      </c>
      <c r="D24384" s="800" t="s">
        <v>16854</v>
      </c>
      <c r="E24384" s="175"/>
      <c r="F24384" s="175">
        <v>401676</v>
      </c>
      <c r="G24384" s="175">
        <f t="shared" si="924"/>
        <v>401676</v>
      </c>
      <c r="H24384" s="701" t="s">
        <v>16576</v>
      </c>
    </row>
  </sheetData>
  <autoFilter ref="A1:P24383"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7" t="s">
        <v>1766</v>
      </c>
      <c r="I4" s="1217"/>
      <c r="J4" s="1217"/>
    </row>
    <row r="5" spans="1:11" ht="24" thickBot="1" x14ac:dyDescent="0.35">
      <c r="A5" s="1162" t="s">
        <v>4136</v>
      </c>
      <c r="B5" s="1163" t="s">
        <v>4133</v>
      </c>
      <c r="C5" s="1163" t="s">
        <v>4134</v>
      </c>
      <c r="D5" s="1163" t="s">
        <v>4135</v>
      </c>
      <c r="E5" s="346"/>
      <c r="H5" s="1217"/>
      <c r="I5" s="1217"/>
      <c r="J5" s="1217"/>
      <c r="K5" s="1012" t="s">
        <v>10848</v>
      </c>
    </row>
    <row r="6" spans="1:11" ht="26.25" x14ac:dyDescent="0.4">
      <c r="A6" s="737" t="s">
        <v>16398</v>
      </c>
      <c r="B6" s="738">
        <v>535291.66666666674</v>
      </c>
      <c r="C6" s="738">
        <v>4585609</v>
      </c>
      <c r="D6" s="738">
        <v>4050317.333333333</v>
      </c>
      <c r="F6" s="696" t="s">
        <v>155</v>
      </c>
      <c r="G6" s="697" t="s">
        <v>2612</v>
      </c>
      <c r="H6" s="697" t="s">
        <v>7679</v>
      </c>
      <c r="I6" s="696" t="s">
        <v>2614</v>
      </c>
    </row>
    <row r="7" spans="1:11" ht="26.25" x14ac:dyDescent="0.4">
      <c r="A7" s="737" t="s">
        <v>16420</v>
      </c>
      <c r="B7" s="738">
        <v>3100</v>
      </c>
      <c r="C7" s="738"/>
      <c r="D7" s="738">
        <v>-3100</v>
      </c>
      <c r="F7" s="694" t="s">
        <v>2932</v>
      </c>
      <c r="G7" s="695" t="e">
        <f t="shared" ref="G7:G24" si="0">VLOOKUP(F7,$A$6:$D$142,4,0)</f>
        <v>#N/A</v>
      </c>
      <c r="H7" s="695" t="e">
        <f>VLOOKUP(F7,'Project wise Supplier balance'!$A$6:$D$91,4,0)</f>
        <v>#N/A</v>
      </c>
      <c r="I7" s="692" t="e">
        <f t="shared" ref="I7:I24" si="1">G7-H7</f>
        <v>#N/A</v>
      </c>
    </row>
    <row r="8" spans="1:11" ht="26.25" x14ac:dyDescent="0.4">
      <c r="A8" s="737" t="s">
        <v>16110</v>
      </c>
      <c r="B8" s="738">
        <v>8352960</v>
      </c>
      <c r="C8" s="738">
        <v>4701594</v>
      </c>
      <c r="D8" s="738">
        <v>-3651366</v>
      </c>
      <c r="F8" s="694" t="s">
        <v>4720</v>
      </c>
      <c r="G8" s="695" t="e">
        <f t="shared" si="0"/>
        <v>#N/A</v>
      </c>
      <c r="H8" s="695" t="e">
        <f>VLOOKUP(F8,'Project wise Supplier balance'!$A$6:$D$91,4,0)</f>
        <v>#N/A</v>
      </c>
      <c r="I8" s="692" t="e">
        <f t="shared" si="1"/>
        <v>#N/A</v>
      </c>
    </row>
    <row r="9" spans="1:11" ht="26.25" x14ac:dyDescent="0.4">
      <c r="A9" s="737" t="s">
        <v>16123</v>
      </c>
      <c r="B9" s="738">
        <v>6010883</v>
      </c>
      <c r="C9" s="738">
        <v>5710692</v>
      </c>
      <c r="D9" s="738">
        <v>-300191</v>
      </c>
      <c r="F9" s="694" t="s">
        <v>2651</v>
      </c>
      <c r="G9" s="695" t="e">
        <f t="shared" si="0"/>
        <v>#N/A</v>
      </c>
      <c r="H9" s="695">
        <f>VLOOKUP(F9,'Project wise Supplier balance'!$A$6:$D$91,4,0)</f>
        <v>0</v>
      </c>
      <c r="I9" s="692" t="e">
        <f t="shared" si="1"/>
        <v>#N/A</v>
      </c>
    </row>
    <row r="10" spans="1:11" ht="26.25" x14ac:dyDescent="0.4">
      <c r="A10" s="737" t="s">
        <v>16309</v>
      </c>
      <c r="B10" s="738">
        <v>2925080</v>
      </c>
      <c r="C10" s="738"/>
      <c r="D10" s="738">
        <v>-2925080</v>
      </c>
      <c r="F10" s="694" t="s">
        <v>1399</v>
      </c>
      <c r="G10" s="695" t="e">
        <f t="shared" si="0"/>
        <v>#N/A</v>
      </c>
      <c r="H10" s="695" t="e">
        <f>VLOOKUP(F10,'Project wise Supplier balance'!$A$6:$D$91,4,0)</f>
        <v>#N/A</v>
      </c>
      <c r="I10" s="692" t="e">
        <f t="shared" si="1"/>
        <v>#N/A</v>
      </c>
    </row>
    <row r="11" spans="1:11" ht="26.25" x14ac:dyDescent="0.4">
      <c r="A11" s="737" t="s">
        <v>16264</v>
      </c>
      <c r="B11" s="738">
        <v>608860</v>
      </c>
      <c r="C11" s="738">
        <v>1815093</v>
      </c>
      <c r="D11" s="738">
        <v>1206233</v>
      </c>
      <c r="F11" s="694" t="s">
        <v>7124</v>
      </c>
      <c r="G11" s="695">
        <f t="shared" si="0"/>
        <v>27649</v>
      </c>
      <c r="H11" s="695" t="e">
        <f>VLOOKUP(F11,'Project wise Supplier balance'!$A$6:$D$91,4,0)</f>
        <v>#N/A</v>
      </c>
      <c r="I11" s="692" t="e">
        <f t="shared" si="1"/>
        <v>#N/A</v>
      </c>
    </row>
    <row r="12" spans="1:11" ht="26.25" x14ac:dyDescent="0.4">
      <c r="A12" s="737" t="s">
        <v>12492</v>
      </c>
      <c r="B12" s="738">
        <v>4461978.3870967738</v>
      </c>
      <c r="C12" s="738">
        <v>8374469</v>
      </c>
      <c r="D12" s="738">
        <v>3922490.6129032262</v>
      </c>
      <c r="F12" s="694" t="s">
        <v>7065</v>
      </c>
      <c r="G12" s="695" t="e">
        <f t="shared" si="0"/>
        <v>#N/A</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9041351</v>
      </c>
      <c r="C14" s="738">
        <v>4700000</v>
      </c>
      <c r="D14" s="738">
        <v>-4341351</v>
      </c>
      <c r="F14" s="694" t="s">
        <v>6516</v>
      </c>
      <c r="G14" s="695" t="e">
        <f t="shared" si="0"/>
        <v>#N/A</v>
      </c>
      <c r="H14" s="695" t="e">
        <f>VLOOKUP(F14,'Project wise Supplier balance'!$A$6:$D$91,4,0)</f>
        <v>#N/A</v>
      </c>
      <c r="I14" s="692" t="e">
        <f t="shared" si="1"/>
        <v>#N/A</v>
      </c>
    </row>
    <row r="15" spans="1:11" ht="26.25" x14ac:dyDescent="0.4">
      <c r="A15" s="737" t="s">
        <v>15338</v>
      </c>
      <c r="B15" s="738">
        <v>7516553</v>
      </c>
      <c r="C15" s="738">
        <v>4000000</v>
      </c>
      <c r="D15" s="738">
        <v>-3516553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t="e">
        <f t="shared" si="0"/>
        <v>#N/A</v>
      </c>
      <c r="H16" s="695">
        <f>VLOOKUP(F16,'Project wise Supplier balance'!$A$6:$D$91,4,0)</f>
        <v>286130</v>
      </c>
      <c r="I16" s="692" t="e">
        <f t="shared" si="1"/>
        <v>#N/A</v>
      </c>
    </row>
    <row r="17" spans="1:9" ht="26.25" x14ac:dyDescent="0.4">
      <c r="A17" s="737" t="s">
        <v>15380</v>
      </c>
      <c r="B17" s="738">
        <v>476290</v>
      </c>
      <c r="C17" s="738">
        <v>1000000</v>
      </c>
      <c r="D17" s="738">
        <v>523710</v>
      </c>
      <c r="F17" s="694" t="s">
        <v>7553</v>
      </c>
      <c r="G17" s="695" t="e">
        <f t="shared" si="0"/>
        <v>#N/A</v>
      </c>
      <c r="H17" s="695" t="e">
        <f>VLOOKUP(F17,'Project wise Supplier balance'!$A$6:$D$91,4,0)</f>
        <v>#N/A</v>
      </c>
      <c r="I17" s="692" t="e">
        <f t="shared" si="1"/>
        <v>#N/A</v>
      </c>
    </row>
    <row r="18" spans="1:9" ht="26.25" x14ac:dyDescent="0.4">
      <c r="A18" s="737" t="s">
        <v>15260</v>
      </c>
      <c r="B18" s="738">
        <v>1682663</v>
      </c>
      <c r="C18" s="738">
        <v>369216</v>
      </c>
      <c r="D18" s="738">
        <v>-1301947</v>
      </c>
      <c r="F18" s="694" t="s">
        <v>6951</v>
      </c>
      <c r="G18" s="695" t="e">
        <f t="shared" si="0"/>
        <v>#N/A</v>
      </c>
      <c r="H18" s="695" t="e">
        <f>VLOOKUP(F18,'Project wise Supplier balance'!$A$6:$D$91,4,0)</f>
        <v>#N/A</v>
      </c>
      <c r="I18" s="692" t="e">
        <f t="shared" si="1"/>
        <v>#N/A</v>
      </c>
    </row>
    <row r="19" spans="1:9" ht="26.25" x14ac:dyDescent="0.4">
      <c r="A19" s="737" t="s">
        <v>15261</v>
      </c>
      <c r="B19" s="738">
        <v>4403785</v>
      </c>
      <c r="C19" s="738">
        <v>1249314</v>
      </c>
      <c r="D19" s="738">
        <v>-3154471</v>
      </c>
      <c r="F19" s="694" t="s">
        <v>6645</v>
      </c>
      <c r="G19" s="695" t="e">
        <f t="shared" si="0"/>
        <v>#N/A</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t="e">
        <f t="shared" si="0"/>
        <v>#N/A</v>
      </c>
      <c r="H20" s="695" t="e">
        <f>VLOOKUP(F20,'Project wise Supplier balance'!$A$6:$D$91,4,0)</f>
        <v>#N/A</v>
      </c>
      <c r="I20" s="692" t="e">
        <f t="shared" si="1"/>
        <v>#N/A</v>
      </c>
    </row>
    <row r="21" spans="1:9" ht="26.25" x14ac:dyDescent="0.4">
      <c r="A21" s="737" t="s">
        <v>16839</v>
      </c>
      <c r="B21" s="738">
        <v>8192590.462365591</v>
      </c>
      <c r="C21" s="738">
        <v>18508670</v>
      </c>
      <c r="D21" s="738">
        <v>10316079.537634408</v>
      </c>
      <c r="F21" s="694" t="s">
        <v>7655</v>
      </c>
      <c r="G21" s="695" t="e">
        <f t="shared" si="0"/>
        <v>#N/A</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9016014</v>
      </c>
      <c r="C23" s="738">
        <v>10942256</v>
      </c>
      <c r="D23" s="738">
        <v>1926242</v>
      </c>
      <c r="F23" s="694" t="s">
        <v>7728</v>
      </c>
      <c r="G23" s="695">
        <f t="shared" si="0"/>
        <v>301911.87096774194</v>
      </c>
      <c r="H23" s="695" t="e">
        <f>VLOOKUP(F23,'Project wise Supplier balance'!$A$6:$D$91,4,0)</f>
        <v>#N/A</v>
      </c>
      <c r="I23" s="692" t="e">
        <f t="shared" si="1"/>
        <v>#N/A</v>
      </c>
    </row>
    <row r="24" spans="1:9" ht="26.25" x14ac:dyDescent="0.4">
      <c r="A24" s="737" t="s">
        <v>14351</v>
      </c>
      <c r="B24" s="738">
        <v>17503849</v>
      </c>
      <c r="C24" s="738">
        <v>4500001</v>
      </c>
      <c r="D24" s="738">
        <v>-13003848</v>
      </c>
      <c r="F24" s="694" t="s">
        <v>7741</v>
      </c>
      <c r="G24" s="695" t="e">
        <f t="shared" si="0"/>
        <v>#N/A</v>
      </c>
      <c r="H24" s="695" t="e">
        <f>VLOOKUP(F24,'Project wise Supplier balance'!$A$6:$D$91,4,0)</f>
        <v>#N/A</v>
      </c>
      <c r="I24" s="692" t="e">
        <f t="shared" si="1"/>
        <v>#N/A</v>
      </c>
    </row>
    <row r="25" spans="1:9" ht="26.25" x14ac:dyDescent="0.4">
      <c r="A25" s="737" t="s">
        <v>14334</v>
      </c>
      <c r="B25" s="738">
        <v>10876767</v>
      </c>
      <c r="C25" s="738">
        <v>14033600</v>
      </c>
      <c r="D25" s="738">
        <v>3156833</v>
      </c>
    </row>
    <row r="26" spans="1:9" ht="26.25" x14ac:dyDescent="0.4">
      <c r="A26" s="737" t="s">
        <v>14329</v>
      </c>
      <c r="B26" s="738">
        <v>440551</v>
      </c>
      <c r="C26" s="738">
        <v>500000</v>
      </c>
      <c r="D26" s="738">
        <v>59449</v>
      </c>
    </row>
    <row r="27" spans="1:9" ht="26.25" x14ac:dyDescent="0.4">
      <c r="A27" s="737" t="s">
        <v>14232</v>
      </c>
      <c r="B27" s="738">
        <v>14390021</v>
      </c>
      <c r="C27" s="738">
        <v>14415258</v>
      </c>
      <c r="D27" s="738">
        <v>25237</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13978322</v>
      </c>
      <c r="C36" s="738">
        <v>8907586</v>
      </c>
      <c r="D36" s="738">
        <v>-5070736</v>
      </c>
    </row>
    <row r="37" spans="1:9" ht="26.25" x14ac:dyDescent="0.4">
      <c r="A37" s="737" t="s">
        <v>13165</v>
      </c>
      <c r="B37" s="738">
        <v>17778267</v>
      </c>
      <c r="C37" s="738">
        <v>9001008</v>
      </c>
      <c r="D37" s="738">
        <v>-8777259</v>
      </c>
    </row>
    <row r="38" spans="1:9" ht="26.25" x14ac:dyDescent="0.4">
      <c r="A38" s="737" t="s">
        <v>13213</v>
      </c>
      <c r="B38" s="738">
        <v>35573399</v>
      </c>
      <c r="C38" s="738">
        <v>38084900</v>
      </c>
      <c r="D38" s="738">
        <v>2511501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4221401</v>
      </c>
      <c r="C44" s="738">
        <v>5009855</v>
      </c>
      <c r="D44" s="738">
        <v>788454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1918214.0322580645</v>
      </c>
      <c r="C46" s="738">
        <v>1100000</v>
      </c>
      <c r="D46" s="738">
        <v>-818214.03225806449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15817614.166666666</v>
      </c>
      <c r="C48" s="738">
        <v>12898454</v>
      </c>
      <c r="D48" s="738">
        <v>-2919160.166666666</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6478131.935483871</v>
      </c>
      <c r="C55" s="738">
        <v>9158251</v>
      </c>
      <c r="D55" s="738">
        <v>2680119.064516129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4000000</v>
      </c>
      <c r="D64" s="738">
        <v>-438580.46236559143</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49481025.629032262</v>
      </c>
      <c r="C69" s="738">
        <v>50043150</v>
      </c>
      <c r="D69" s="738">
        <v>562124.37096774206</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23906213</v>
      </c>
      <c r="C85" s="738">
        <v>35163628</v>
      </c>
      <c r="D85" s="738">
        <v>11239415</v>
      </c>
      <c r="G85" s="693"/>
      <c r="H85" s="693"/>
    </row>
    <row r="86" spans="1:8" s="290" customFormat="1" ht="26.25" x14ac:dyDescent="0.4">
      <c r="A86" s="1208" t="s">
        <v>3842</v>
      </c>
      <c r="B86" s="1165">
        <v>6000</v>
      </c>
      <c r="C86" s="1165"/>
      <c r="D86" s="1165">
        <v>-6000</v>
      </c>
      <c r="G86" s="693"/>
      <c r="H86" s="693"/>
    </row>
    <row r="87" spans="1:8" s="290" customFormat="1" ht="26.25" x14ac:dyDescent="0.4">
      <c r="A87" s="1208" t="s">
        <v>3148</v>
      </c>
      <c r="B87" s="1165">
        <v>9250</v>
      </c>
      <c r="C87" s="1165"/>
      <c r="D87" s="1165">
        <v>-9250</v>
      </c>
      <c r="G87" s="693"/>
      <c r="H87" s="693"/>
    </row>
    <row r="88" spans="1:8" s="290" customFormat="1" ht="26.25" x14ac:dyDescent="0.4">
      <c r="A88" s="1208" t="s">
        <v>3445</v>
      </c>
      <c r="B88" s="1165">
        <v>30000</v>
      </c>
      <c r="C88" s="1165"/>
      <c r="D88" s="1165">
        <v>-30000</v>
      </c>
      <c r="G88" s="693"/>
      <c r="H88" s="693"/>
    </row>
    <row r="89" spans="1:8" s="290" customFormat="1" ht="26.25" x14ac:dyDescent="0.4">
      <c r="A89" s="1208" t="s">
        <v>763</v>
      </c>
      <c r="B89" s="1165">
        <v>1703985</v>
      </c>
      <c r="C89" s="1165"/>
      <c r="D89" s="1165">
        <v>-1703985</v>
      </c>
      <c r="G89" s="693"/>
      <c r="H89" s="693"/>
    </row>
    <row r="90" spans="1:8" s="290" customFormat="1" ht="26.25" x14ac:dyDescent="0.4">
      <c r="A90" s="1208" t="s">
        <v>669</v>
      </c>
      <c r="B90" s="1165">
        <v>24500</v>
      </c>
      <c r="C90" s="1165"/>
      <c r="D90" s="1165">
        <v>-24500</v>
      </c>
      <c r="G90" s="693"/>
      <c r="H90" s="693"/>
    </row>
    <row r="91" spans="1:8" s="290" customFormat="1" ht="26.25" x14ac:dyDescent="0.4">
      <c r="A91" s="1208" t="s">
        <v>285</v>
      </c>
      <c r="B91" s="1165">
        <v>12671</v>
      </c>
      <c r="C91" s="1165"/>
      <c r="D91" s="1165">
        <v>-12671</v>
      </c>
      <c r="G91" s="693"/>
      <c r="H91" s="693"/>
    </row>
    <row r="92" spans="1:8" s="290" customFormat="1" ht="26.25" x14ac:dyDescent="0.4">
      <c r="A92" s="1208" t="s">
        <v>358</v>
      </c>
      <c r="B92" s="1165">
        <v>112499</v>
      </c>
      <c r="C92" s="1165"/>
      <c r="D92" s="1165">
        <v>-112499</v>
      </c>
      <c r="G92" s="693"/>
      <c r="H92" s="693"/>
    </row>
    <row r="93" spans="1:8" s="290" customFormat="1" ht="26.25" x14ac:dyDescent="0.4">
      <c r="A93" s="1208" t="s">
        <v>430</v>
      </c>
      <c r="B93" s="1165">
        <v>80000</v>
      </c>
      <c r="C93" s="1165"/>
      <c r="D93" s="1165">
        <v>-80000</v>
      </c>
      <c r="G93" s="693"/>
      <c r="H93" s="693"/>
    </row>
    <row r="94" spans="1:8" s="290" customFormat="1" ht="26.25" x14ac:dyDescent="0.4">
      <c r="A94" s="1208" t="s">
        <v>704</v>
      </c>
      <c r="B94" s="1165">
        <v>237000</v>
      </c>
      <c r="C94" s="1165"/>
      <c r="D94" s="1165">
        <v>-237000</v>
      </c>
      <c r="G94" s="693"/>
      <c r="H94" s="693"/>
    </row>
    <row r="95" spans="1:8" s="290" customFormat="1" ht="26.25" x14ac:dyDescent="0.4">
      <c r="A95" s="1208" t="s">
        <v>170</v>
      </c>
      <c r="B95" s="1165">
        <v>359000</v>
      </c>
      <c r="C95" s="1165"/>
      <c r="D95" s="1165">
        <v>-359000</v>
      </c>
      <c r="G95" s="693"/>
      <c r="H95" s="693"/>
    </row>
    <row r="96" spans="1:8" s="290" customFormat="1" ht="26.25" x14ac:dyDescent="0.4">
      <c r="A96" s="1208" t="s">
        <v>3144</v>
      </c>
      <c r="B96" s="1165">
        <v>661309</v>
      </c>
      <c r="C96" s="1165"/>
      <c r="D96" s="1165">
        <v>-661309</v>
      </c>
      <c r="G96" s="693"/>
      <c r="H96" s="693"/>
    </row>
    <row r="97" spans="1:9" s="290" customFormat="1" ht="26.25" x14ac:dyDescent="0.4">
      <c r="A97" s="1208" t="s">
        <v>14</v>
      </c>
      <c r="B97" s="1165">
        <v>81570</v>
      </c>
      <c r="C97" s="1165"/>
      <c r="D97" s="1165">
        <v>-81570</v>
      </c>
      <c r="G97" s="693"/>
      <c r="H97" s="693"/>
    </row>
    <row r="98" spans="1:9" s="290" customFormat="1" ht="26.25" x14ac:dyDescent="0.4">
      <c r="A98" s="1208" t="s">
        <v>16</v>
      </c>
      <c r="B98" s="1165">
        <v>4000</v>
      </c>
      <c r="C98" s="1165"/>
      <c r="D98" s="1165">
        <v>-4000</v>
      </c>
      <c r="F98" s="4"/>
      <c r="G98" s="244"/>
      <c r="H98" s="244"/>
      <c r="I98" s="4"/>
    </row>
    <row r="99" spans="1:9" s="290" customFormat="1" ht="26.25" x14ac:dyDescent="0.4">
      <c r="A99" s="1208" t="s">
        <v>3010</v>
      </c>
      <c r="B99" s="1165">
        <v>416920</v>
      </c>
      <c r="C99" s="1165"/>
      <c r="D99" s="1165">
        <v>-416920</v>
      </c>
      <c r="F99" s="4"/>
      <c r="G99" s="244"/>
      <c r="H99" s="244"/>
      <c r="I99" s="4"/>
    </row>
    <row r="100" spans="1:9" s="290" customFormat="1" ht="26.25" x14ac:dyDescent="0.4">
      <c r="A100" s="1208" t="s">
        <v>558</v>
      </c>
      <c r="B100" s="1165">
        <v>3515323</v>
      </c>
      <c r="C100" s="1165">
        <v>35163628</v>
      </c>
      <c r="D100" s="1165">
        <v>31648305</v>
      </c>
      <c r="F100" s="4"/>
      <c r="G100" s="244"/>
      <c r="H100" s="244"/>
      <c r="I100" s="4"/>
    </row>
    <row r="101" spans="1:9" s="290" customFormat="1" ht="26.25" x14ac:dyDescent="0.4">
      <c r="A101" s="1208" t="s">
        <v>255</v>
      </c>
      <c r="B101" s="1165">
        <v>100000</v>
      </c>
      <c r="C101" s="1165"/>
      <c r="D101" s="1165">
        <v>-100000</v>
      </c>
      <c r="F101" s="4"/>
      <c r="G101" s="244"/>
      <c r="H101" s="244"/>
      <c r="I101" s="4"/>
    </row>
    <row r="102" spans="1:9" ht="26.25" x14ac:dyDescent="0.4">
      <c r="A102" s="1208" t="s">
        <v>317</v>
      </c>
      <c r="B102" s="1165">
        <v>152374</v>
      </c>
      <c r="C102" s="1165"/>
      <c r="D102" s="1165">
        <v>-152374</v>
      </c>
    </row>
    <row r="103" spans="1:9" ht="26.25" x14ac:dyDescent="0.4">
      <c r="A103" s="1208" t="s">
        <v>2502</v>
      </c>
      <c r="B103" s="1165">
        <v>666818</v>
      </c>
      <c r="C103" s="1165"/>
      <c r="D103" s="1165">
        <v>-684818</v>
      </c>
    </row>
    <row r="104" spans="1:9" ht="26.25" x14ac:dyDescent="0.4">
      <c r="A104" s="1208" t="s">
        <v>2001</v>
      </c>
      <c r="B104" s="1165">
        <v>10300</v>
      </c>
      <c r="C104" s="1165"/>
      <c r="D104" s="1165">
        <v>-10300</v>
      </c>
    </row>
    <row r="105" spans="1:9" ht="26.25" x14ac:dyDescent="0.4">
      <c r="A105" s="1208" t="s">
        <v>3427</v>
      </c>
      <c r="B105" s="1165">
        <v>820000</v>
      </c>
      <c r="C105" s="1165"/>
      <c r="D105" s="1165">
        <v>-820000</v>
      </c>
    </row>
    <row r="106" spans="1:9" ht="26.25" x14ac:dyDescent="0.4">
      <c r="A106" s="1208" t="s">
        <v>777</v>
      </c>
      <c r="B106" s="1165">
        <v>28000</v>
      </c>
      <c r="C106" s="1165"/>
      <c r="D106" s="1165">
        <v>-28000</v>
      </c>
    </row>
    <row r="107" spans="1:9" ht="26.25" x14ac:dyDescent="0.4">
      <c r="A107" s="1208" t="s">
        <v>789</v>
      </c>
      <c r="B107" s="1165">
        <v>27286</v>
      </c>
      <c r="C107" s="1165"/>
      <c r="D107" s="1165">
        <v>-27286</v>
      </c>
    </row>
    <row r="108" spans="1:9" ht="26.25" x14ac:dyDescent="0.4">
      <c r="A108" s="1208" t="s">
        <v>4875</v>
      </c>
      <c r="B108" s="1165">
        <v>42900</v>
      </c>
      <c r="C108" s="1165"/>
      <c r="D108" s="1165">
        <v>-42900</v>
      </c>
    </row>
    <row r="109" spans="1:9" ht="26.25" x14ac:dyDescent="0.4">
      <c r="A109" s="1208" t="s">
        <v>4952</v>
      </c>
      <c r="B109" s="1165">
        <v>22400</v>
      </c>
      <c r="C109" s="1165"/>
      <c r="D109" s="1165">
        <v>-22400</v>
      </c>
    </row>
    <row r="110" spans="1:9" ht="26.25" x14ac:dyDescent="0.4">
      <c r="A110" s="1208" t="s">
        <v>4983</v>
      </c>
      <c r="B110" s="1165">
        <v>5000</v>
      </c>
      <c r="C110" s="1165"/>
      <c r="D110" s="1165">
        <v>-5000</v>
      </c>
    </row>
    <row r="111" spans="1:9" ht="26.25" x14ac:dyDescent="0.4">
      <c r="A111" s="1208" t="s">
        <v>5081</v>
      </c>
      <c r="B111" s="1165">
        <v>500000</v>
      </c>
      <c r="C111" s="1165"/>
      <c r="D111" s="1165">
        <v>-500000</v>
      </c>
    </row>
    <row r="112" spans="1:9" ht="26.25" x14ac:dyDescent="0.4">
      <c r="A112" s="1208" t="s">
        <v>5186</v>
      </c>
      <c r="B112" s="1165">
        <v>1039100</v>
      </c>
      <c r="C112" s="1165"/>
      <c r="D112" s="1165">
        <v>-1039100</v>
      </c>
    </row>
    <row r="113" spans="1:4" ht="26.25" x14ac:dyDescent="0.4">
      <c r="A113" s="1208" t="s">
        <v>5740</v>
      </c>
      <c r="B113" s="1165">
        <v>58550</v>
      </c>
      <c r="C113" s="1165"/>
      <c r="D113" s="1165">
        <v>-58550</v>
      </c>
    </row>
    <row r="114" spans="1:4" ht="26.25" x14ac:dyDescent="0.4">
      <c r="A114" s="1208" t="s">
        <v>6622</v>
      </c>
      <c r="B114" s="1165">
        <v>81000</v>
      </c>
      <c r="C114" s="1165"/>
      <c r="D114" s="1165">
        <v>-81000</v>
      </c>
    </row>
    <row r="115" spans="1:4" ht="26.25" x14ac:dyDescent="0.4">
      <c r="A115" s="1208" t="s">
        <v>6704</v>
      </c>
      <c r="B115" s="1165">
        <v>390960</v>
      </c>
      <c r="C115" s="1165"/>
      <c r="D115" s="1165">
        <v>-390960</v>
      </c>
    </row>
    <row r="116" spans="1:4" ht="26.25" x14ac:dyDescent="0.4">
      <c r="A116" s="1208" t="s">
        <v>6899</v>
      </c>
      <c r="B116" s="1165">
        <v>3750</v>
      </c>
      <c r="C116" s="1165"/>
      <c r="D116" s="1165">
        <v>-3750</v>
      </c>
    </row>
    <row r="117" spans="1:4" ht="26.25" x14ac:dyDescent="0.4">
      <c r="A117" s="1208" t="s">
        <v>6965</v>
      </c>
      <c r="B117" s="1165">
        <v>113600</v>
      </c>
      <c r="C117" s="1165"/>
      <c r="D117" s="1165">
        <v>-113600</v>
      </c>
    </row>
    <row r="118" spans="1:4" ht="26.25" x14ac:dyDescent="0.4">
      <c r="A118" s="1208" t="s">
        <v>7465</v>
      </c>
      <c r="B118" s="1165">
        <v>3086124</v>
      </c>
      <c r="C118" s="1165"/>
      <c r="D118" s="1165">
        <v>-3086124</v>
      </c>
    </row>
    <row r="119" spans="1:4" ht="26.25" x14ac:dyDescent="0.4">
      <c r="A119" s="1208" t="s">
        <v>8021</v>
      </c>
      <c r="B119" s="1165">
        <v>467000</v>
      </c>
      <c r="C119" s="1165"/>
      <c r="D119" s="1165">
        <v>-467000</v>
      </c>
    </row>
    <row r="120" spans="1:4" ht="26.25" x14ac:dyDescent="0.4">
      <c r="A120" s="1208" t="s">
        <v>8032</v>
      </c>
      <c r="B120" s="1165">
        <v>271375</v>
      </c>
      <c r="C120" s="1165"/>
      <c r="D120" s="1165">
        <v>-271375</v>
      </c>
    </row>
    <row r="121" spans="1:4" ht="26.25" x14ac:dyDescent="0.4">
      <c r="A121" s="1208" t="s">
        <v>8062</v>
      </c>
      <c r="B121" s="1165">
        <v>290000</v>
      </c>
      <c r="C121" s="1165"/>
      <c r="D121" s="1165">
        <v>-290000</v>
      </c>
    </row>
    <row r="122" spans="1:4" ht="26.25" x14ac:dyDescent="0.4">
      <c r="A122" s="1208" t="s">
        <v>8082</v>
      </c>
      <c r="B122" s="1165">
        <v>4848000</v>
      </c>
      <c r="C122" s="1165"/>
      <c r="D122" s="1165">
        <v>-4848000</v>
      </c>
    </row>
    <row r="123" spans="1:4" ht="26.25" x14ac:dyDescent="0.4">
      <c r="A123" s="1208" t="s">
        <v>8130</v>
      </c>
      <c r="B123" s="1165">
        <v>805838</v>
      </c>
      <c r="C123" s="1165"/>
      <c r="D123" s="1165">
        <v>-805838</v>
      </c>
    </row>
    <row r="124" spans="1:4" ht="26.25" x14ac:dyDescent="0.4">
      <c r="A124" s="1208" t="s">
        <v>8181</v>
      </c>
      <c r="B124" s="1165">
        <v>165000</v>
      </c>
      <c r="C124" s="1165"/>
      <c r="D124" s="1165">
        <v>-165000</v>
      </c>
    </row>
    <row r="125" spans="1:4" ht="26.25" x14ac:dyDescent="0.4">
      <c r="A125" s="1208" t="s">
        <v>8219</v>
      </c>
      <c r="B125" s="1165">
        <v>50000</v>
      </c>
      <c r="C125" s="1165"/>
      <c r="D125" s="1165">
        <v>-50000</v>
      </c>
    </row>
    <row r="126" spans="1:4" ht="26.25" x14ac:dyDescent="0.4">
      <c r="A126" s="1208" t="s">
        <v>8242</v>
      </c>
      <c r="B126" s="1165">
        <v>268000</v>
      </c>
      <c r="C126" s="1165"/>
      <c r="D126" s="1165">
        <v>-268000</v>
      </c>
    </row>
    <row r="127" spans="1:4" ht="26.25" x14ac:dyDescent="0.4">
      <c r="A127" s="1208" t="s">
        <v>8266</v>
      </c>
      <c r="B127" s="1165">
        <v>1392200</v>
      </c>
      <c r="C127" s="1165"/>
      <c r="D127" s="1165">
        <v>-1392200</v>
      </c>
    </row>
    <row r="128" spans="1:4" ht="26.25" x14ac:dyDescent="0.4">
      <c r="A128" s="1208" t="s">
        <v>8367</v>
      </c>
      <c r="B128" s="1165">
        <v>10000</v>
      </c>
      <c r="C128" s="1165"/>
      <c r="D128" s="1165">
        <v>-10000</v>
      </c>
    </row>
    <row r="129" spans="1:4" ht="26.25" x14ac:dyDescent="0.4">
      <c r="A129" s="1208" t="s">
        <v>8384</v>
      </c>
      <c r="B129" s="1165">
        <v>445671</v>
      </c>
      <c r="C129" s="1165"/>
      <c r="D129" s="1165">
        <v>-445671</v>
      </c>
    </row>
    <row r="130" spans="1:4" ht="26.25" x14ac:dyDescent="0.4">
      <c r="A130" s="1208" t="s">
        <v>8491</v>
      </c>
      <c r="B130" s="1165">
        <v>8000</v>
      </c>
      <c r="C130" s="1165"/>
      <c r="D130" s="1165">
        <v>-8000</v>
      </c>
    </row>
    <row r="131" spans="1:4" ht="26.25" x14ac:dyDescent="0.4">
      <c r="A131" s="1208" t="s">
        <v>9719</v>
      </c>
      <c r="B131" s="1165">
        <v>25000</v>
      </c>
      <c r="C131" s="1165"/>
      <c r="D131" s="1165">
        <v>-25000</v>
      </c>
    </row>
    <row r="132" spans="1:4" ht="26.25" x14ac:dyDescent="0.4">
      <c r="A132" s="1208" t="s">
        <v>10958</v>
      </c>
      <c r="B132" s="1165">
        <v>419940</v>
      </c>
      <c r="C132" s="1165"/>
      <c r="D132" s="1165">
        <v>-419940</v>
      </c>
    </row>
    <row r="133" spans="1:4" ht="26.25" x14ac:dyDescent="0.4">
      <c r="A133" s="1208" t="s">
        <v>11154</v>
      </c>
      <c r="B133" s="1165">
        <v>30000</v>
      </c>
      <c r="C133" s="1165"/>
      <c r="D133" s="1165">
        <v>-30000</v>
      </c>
    </row>
    <row r="134" spans="1:4" ht="26.25" x14ac:dyDescent="0.4">
      <c r="A134" s="1208" t="s">
        <v>12271</v>
      </c>
      <c r="B134" s="1165">
        <v>8000</v>
      </c>
      <c r="C134" s="1165"/>
      <c r="D134" s="1165">
        <v>-8000</v>
      </c>
    </row>
    <row r="135" spans="1:4" ht="26.25" x14ac:dyDescent="0.4">
      <c r="A135" s="1166" t="s">
        <v>6506</v>
      </c>
      <c r="B135" s="1165">
        <v>2813049</v>
      </c>
      <c r="C135" s="1165">
        <v>4926982</v>
      </c>
      <c r="D135" s="1165">
        <v>2113933</v>
      </c>
    </row>
    <row r="136" spans="1:4" ht="26.25" x14ac:dyDescent="0.4">
      <c r="A136" s="1166" t="s">
        <v>6509</v>
      </c>
      <c r="B136" s="1165">
        <v>7639492</v>
      </c>
      <c r="C136" s="1165">
        <v>10084653</v>
      </c>
      <c r="D136" s="1165">
        <v>2445161</v>
      </c>
    </row>
    <row r="137" spans="1:4" ht="26.25" x14ac:dyDescent="0.4">
      <c r="A137" s="1166" t="s">
        <v>7124</v>
      </c>
      <c r="B137" s="1165">
        <v>2367767</v>
      </c>
      <c r="C137" s="1165">
        <v>2395416</v>
      </c>
      <c r="D137" s="1165">
        <v>27649</v>
      </c>
    </row>
    <row r="138" spans="1:4" ht="26.25" x14ac:dyDescent="0.4">
      <c r="A138" s="1166" t="s">
        <v>6407</v>
      </c>
      <c r="B138" s="1165">
        <v>4994014.2258064514</v>
      </c>
      <c r="C138" s="1165">
        <v>4645812</v>
      </c>
      <c r="D138" s="1165">
        <v>-290582.22580645164</v>
      </c>
    </row>
    <row r="139" spans="1:4" ht="26.25" x14ac:dyDescent="0.4">
      <c r="A139" s="1166" t="s">
        <v>18</v>
      </c>
      <c r="B139" s="1165">
        <v>2493210.1605222733</v>
      </c>
      <c r="C139" s="1165">
        <v>4096750</v>
      </c>
      <c r="D139" s="1165">
        <v>1613539.8394777267</v>
      </c>
    </row>
    <row r="140" spans="1:4" ht="26.25" x14ac:dyDescent="0.4">
      <c r="A140" s="1166" t="s">
        <v>7946</v>
      </c>
      <c r="B140" s="1165">
        <v>4397458</v>
      </c>
      <c r="C140" s="1165">
        <v>6566988</v>
      </c>
      <c r="D140" s="1165">
        <v>2169530</v>
      </c>
    </row>
    <row r="141" spans="1:4" ht="26.25" x14ac:dyDescent="0.4">
      <c r="A141" s="1166" t="s">
        <v>7810</v>
      </c>
      <c r="B141" s="1165">
        <v>781154</v>
      </c>
      <c r="C141" s="1165">
        <v>1300000</v>
      </c>
      <c r="D141" s="1165">
        <v>518846</v>
      </c>
    </row>
    <row r="142" spans="1:4" ht="26.25" x14ac:dyDescent="0.4">
      <c r="A142" s="1166" t="s">
        <v>7728</v>
      </c>
      <c r="B142" s="1165">
        <v>428088.12903225806</v>
      </c>
      <c r="C142" s="1165">
        <v>730000</v>
      </c>
      <c r="D142" s="1165">
        <v>301911.87096774194</v>
      </c>
    </row>
    <row r="143" spans="1:4" ht="26.25" x14ac:dyDescent="0.4">
      <c r="A143" s="1166" t="s">
        <v>4720</v>
      </c>
      <c r="B143" s="1165">
        <v>4360763.8588709673</v>
      </c>
      <c r="C143" s="1165">
        <v>15155996.9</v>
      </c>
      <c r="D143" s="1165">
        <v>10795233.041129032</v>
      </c>
    </row>
    <row r="144" spans="1:4" ht="26.25" x14ac:dyDescent="0.4">
      <c r="A144" s="1166" t="s">
        <v>5810</v>
      </c>
      <c r="B144" s="1165">
        <v>3130611.7334869434</v>
      </c>
      <c r="C144" s="1165">
        <v>3500000</v>
      </c>
      <c r="D144" s="1165">
        <v>369388.26651305659</v>
      </c>
    </row>
    <row r="145" spans="1:4" ht="26.25" x14ac:dyDescent="0.4">
      <c r="A145" s="1166" t="s">
        <v>3945</v>
      </c>
      <c r="B145" s="1165">
        <v>20720867.728186745</v>
      </c>
      <c r="C145" s="1165">
        <v>24925738</v>
      </c>
      <c r="D145" s="1165">
        <v>4222701.2718132557</v>
      </c>
    </row>
    <row r="146" spans="1:4" ht="26.25" x14ac:dyDescent="0.4">
      <c r="A146" s="1166" t="s">
        <v>3944</v>
      </c>
      <c r="B146" s="1165">
        <v>12569673.798165288</v>
      </c>
      <c r="C146" s="1165">
        <v>20660990</v>
      </c>
      <c r="D146" s="1165">
        <v>8094695.2340927767</v>
      </c>
    </row>
    <row r="147" spans="1:4" ht="26.25" x14ac:dyDescent="0.4">
      <c r="A147" s="1166" t="s">
        <v>6102</v>
      </c>
      <c r="B147" s="1165">
        <v>289848</v>
      </c>
      <c r="C147" s="1165">
        <v>1337000</v>
      </c>
      <c r="D147" s="1165">
        <v>1047152</v>
      </c>
    </row>
    <row r="148" spans="1:4" ht="26.25" x14ac:dyDescent="0.4">
      <c r="A148" s="1166" t="s">
        <v>1399</v>
      </c>
      <c r="B148" s="1165">
        <v>114670526.94410785</v>
      </c>
      <c r="C148" s="1165">
        <v>130502260.09999999</v>
      </c>
      <c r="D148" s="1165">
        <v>15877458.15589213</v>
      </c>
    </row>
    <row r="149" spans="1:4" ht="26.25" x14ac:dyDescent="0.4">
      <c r="A149" s="1166" t="s">
        <v>2932</v>
      </c>
      <c r="B149" s="1165">
        <v>97556794.74362056</v>
      </c>
      <c r="C149" s="1165">
        <v>137552234</v>
      </c>
      <c r="D149" s="1165">
        <v>39998531.25637947</v>
      </c>
    </row>
    <row r="150" spans="1:4" ht="26.25" x14ac:dyDescent="0.4">
      <c r="A150" s="1166" t="s">
        <v>7655</v>
      </c>
      <c r="B150" s="1165">
        <v>2210566</v>
      </c>
      <c r="C150" s="1165">
        <v>2913264.51</v>
      </c>
      <c r="D150" s="1165">
        <v>702698.51</v>
      </c>
    </row>
    <row r="151" spans="1:4" ht="26.25" x14ac:dyDescent="0.4">
      <c r="A151" s="1166" t="s">
        <v>7110</v>
      </c>
      <c r="B151" s="1165">
        <v>3206398.2150537632</v>
      </c>
      <c r="C151" s="1165">
        <v>3848397</v>
      </c>
      <c r="D151" s="1165">
        <v>641998.78494623653</v>
      </c>
    </row>
    <row r="152" spans="1:4" ht="26.25" x14ac:dyDescent="0.4">
      <c r="A152" s="1166" t="s">
        <v>7065</v>
      </c>
      <c r="B152" s="1165">
        <v>18681972</v>
      </c>
      <c r="C152" s="1165">
        <v>24347604</v>
      </c>
      <c r="D152" s="1165">
        <v>5665632</v>
      </c>
    </row>
    <row r="153" spans="1:4" ht="26.25" x14ac:dyDescent="0.4">
      <c r="A153" s="1166" t="s">
        <v>6503</v>
      </c>
      <c r="B153" s="1165">
        <v>8974059.9715821818</v>
      </c>
      <c r="C153" s="1165">
        <v>12473768.75</v>
      </c>
      <c r="D153" s="1165">
        <v>3524136.1117511522</v>
      </c>
    </row>
    <row r="154" spans="1:4" ht="26.25" x14ac:dyDescent="0.4">
      <c r="A154" s="1166" t="s">
        <v>7553</v>
      </c>
      <c r="B154" s="1165">
        <v>2558998.4677419355</v>
      </c>
      <c r="C154" s="1165">
        <v>4822409</v>
      </c>
      <c r="D154" s="1165">
        <v>2263410.5322580645</v>
      </c>
    </row>
    <row r="155" spans="1:4" ht="26.25" x14ac:dyDescent="0.4">
      <c r="A155" s="1166" t="s">
        <v>6951</v>
      </c>
      <c r="B155" s="1165">
        <v>3524112</v>
      </c>
      <c r="C155" s="1165">
        <v>4875776</v>
      </c>
      <c r="D155" s="1165">
        <v>1351664</v>
      </c>
    </row>
    <row r="156" spans="1:4" ht="26.25" x14ac:dyDescent="0.4">
      <c r="A156" s="1166" t="s">
        <v>6645</v>
      </c>
      <c r="B156" s="1165">
        <v>381763</v>
      </c>
      <c r="C156" s="1165">
        <v>448850</v>
      </c>
      <c r="D156" s="1165">
        <v>67087</v>
      </c>
    </row>
    <row r="157" spans="1:4" ht="26.25" x14ac:dyDescent="0.4">
      <c r="A157" s="1166" t="s">
        <v>6516</v>
      </c>
      <c r="B157" s="1165">
        <v>11348698.623655912</v>
      </c>
      <c r="C157" s="1165">
        <v>13264500</v>
      </c>
      <c r="D157" s="1165">
        <v>1915801.3763440857</v>
      </c>
    </row>
    <row r="158" spans="1:4" ht="26.25" x14ac:dyDescent="0.4">
      <c r="A158" s="1166" t="s">
        <v>2651</v>
      </c>
      <c r="B158" s="1165">
        <v>26687909.699682843</v>
      </c>
      <c r="C158" s="1165">
        <v>36731542</v>
      </c>
      <c r="D158" s="1165">
        <v>10068965.30031715</v>
      </c>
    </row>
    <row r="159" spans="1:4" ht="26.25" x14ac:dyDescent="0.4">
      <c r="A159" s="1166" t="s">
        <v>5543</v>
      </c>
      <c r="B159" s="1165">
        <v>678790.36290322582</v>
      </c>
      <c r="C159" s="1165">
        <v>872151</v>
      </c>
      <c r="D159" s="1165">
        <v>193360.63709677418</v>
      </c>
    </row>
    <row r="160" spans="1:4" ht="26.25" x14ac:dyDescent="0.4">
      <c r="A160" s="1166" t="s">
        <v>5640</v>
      </c>
      <c r="B160" s="1165">
        <v>2512284.75</v>
      </c>
      <c r="C160" s="1165">
        <v>3685007</v>
      </c>
      <c r="D160" s="1165">
        <v>1236944.25</v>
      </c>
    </row>
    <row r="161" spans="1:4" ht="26.25" x14ac:dyDescent="0.4">
      <c r="A161" s="1166" t="s">
        <v>5051</v>
      </c>
      <c r="B161" s="1165">
        <v>4445446.3494623657</v>
      </c>
      <c r="C161" s="1165">
        <v>6341262</v>
      </c>
      <c r="D161" s="1165">
        <v>1895815.6505376345</v>
      </c>
    </row>
    <row r="162" spans="1:4" ht="26.25" x14ac:dyDescent="0.4">
      <c r="A162" s="1166" t="s">
        <v>5616</v>
      </c>
      <c r="B162" s="1165">
        <v>1142182.75</v>
      </c>
      <c r="C162" s="1165">
        <v>2131308</v>
      </c>
      <c r="D162" s="1165">
        <v>989125.25</v>
      </c>
    </row>
    <row r="163" spans="1:4" ht="26.25" x14ac:dyDescent="0.4">
      <c r="A163" s="1166" t="s">
        <v>82</v>
      </c>
      <c r="B163" s="1165">
        <v>4379244</v>
      </c>
      <c r="C163" s="1165">
        <v>12514162</v>
      </c>
      <c r="D163" s="1165">
        <v>8134918</v>
      </c>
    </row>
    <row r="164" spans="1:4" ht="26.25" x14ac:dyDescent="0.4">
      <c r="A164" s="1166" t="s">
        <v>154</v>
      </c>
      <c r="B164" s="1165">
        <v>6704728</v>
      </c>
      <c r="C164" s="1165">
        <v>10075309</v>
      </c>
      <c r="D164" s="1165">
        <v>3380173</v>
      </c>
    </row>
    <row r="165" spans="1:4" ht="26.25" x14ac:dyDescent="0.4">
      <c r="A165" s="1166" t="s">
        <v>2093</v>
      </c>
      <c r="B165" s="1165">
        <v>5185502.0489631332</v>
      </c>
      <c r="C165" s="1165">
        <v>6644055</v>
      </c>
      <c r="D165" s="1165">
        <v>1458552.9510368668</v>
      </c>
    </row>
    <row r="166" spans="1:4" ht="26.25" x14ac:dyDescent="0.4">
      <c r="A166" s="1166" t="s">
        <v>2786</v>
      </c>
      <c r="B166" s="1165">
        <v>45546316.695372485</v>
      </c>
      <c r="C166" s="1165">
        <v>60651110</v>
      </c>
      <c r="D166" s="1165">
        <v>15104793.304627493</v>
      </c>
    </row>
    <row r="167" spans="1:4" ht="26.25" x14ac:dyDescent="0.4">
      <c r="A167" s="1166" t="s">
        <v>2547</v>
      </c>
      <c r="B167" s="1165">
        <v>1543068.4838709678</v>
      </c>
      <c r="C167" s="1165">
        <v>2378225</v>
      </c>
      <c r="D167" s="1165">
        <v>835156.51612903224</v>
      </c>
    </row>
    <row r="168" spans="1:4" ht="26.25" x14ac:dyDescent="0.4">
      <c r="A168" s="1166" t="s">
        <v>75</v>
      </c>
      <c r="B168" s="1165">
        <v>4757467</v>
      </c>
      <c r="C168" s="1165"/>
      <c r="D168" s="1165">
        <v>-4757467</v>
      </c>
    </row>
    <row r="169" spans="1:4" ht="26.25" x14ac:dyDescent="0.4">
      <c r="A169" s="1166" t="s">
        <v>1492</v>
      </c>
      <c r="B169" s="1165">
        <v>1943741.4677419357</v>
      </c>
      <c r="C169" s="1165">
        <v>3015886</v>
      </c>
      <c r="D169" s="1165">
        <v>1072144.5322580645</v>
      </c>
    </row>
    <row r="170" spans="1:4" ht="26.25" x14ac:dyDescent="0.4">
      <c r="A170" s="1166" t="s">
        <v>37</v>
      </c>
      <c r="B170" s="1165">
        <v>20364975.397649504</v>
      </c>
      <c r="C170" s="1165">
        <v>30027015</v>
      </c>
      <c r="D170" s="1165">
        <v>9652692.1561139338</v>
      </c>
    </row>
    <row r="171" spans="1:4" ht="26.25" x14ac:dyDescent="0.4">
      <c r="A171" s="1166" t="s">
        <v>11</v>
      </c>
      <c r="B171" s="1165">
        <v>2201386.2044930877</v>
      </c>
      <c r="C171" s="1165">
        <v>1656000</v>
      </c>
      <c r="D171" s="1165">
        <v>-550386.20449308748</v>
      </c>
    </row>
    <row r="172" spans="1:4" ht="26.25" x14ac:dyDescent="0.4">
      <c r="A172" s="1166" t="s">
        <v>25</v>
      </c>
      <c r="B172" s="1165">
        <v>22670522.887096774</v>
      </c>
      <c r="C172" s="1165"/>
      <c r="D172" s="1165">
        <v>-22660522.887096774</v>
      </c>
    </row>
    <row r="173" spans="1:4" ht="26.25" x14ac:dyDescent="0.4">
      <c r="A173" s="1166" t="s">
        <v>14</v>
      </c>
      <c r="B173" s="1165">
        <v>1143402</v>
      </c>
      <c r="C173" s="1165">
        <v>1572705</v>
      </c>
      <c r="D173" s="1165">
        <v>429303</v>
      </c>
    </row>
    <row r="174" spans="1:4" ht="26.25" x14ac:dyDescent="0.4">
      <c r="A174" s="1166" t="s">
        <v>1690</v>
      </c>
      <c r="B174" s="1165">
        <v>1698566</v>
      </c>
      <c r="C174" s="1165"/>
      <c r="D174" s="1165">
        <v>-1698566</v>
      </c>
    </row>
    <row r="175" spans="1:4" ht="26.25" x14ac:dyDescent="0.4">
      <c r="A175" s="1166" t="s">
        <v>16</v>
      </c>
      <c r="B175" s="1165">
        <v>32707145.245294284</v>
      </c>
      <c r="C175" s="1165">
        <v>50000</v>
      </c>
      <c r="D175" s="1165">
        <v>-32657186.438842669</v>
      </c>
    </row>
    <row r="176" spans="1:4" ht="26.25" x14ac:dyDescent="0.4">
      <c r="A176" s="1166" t="s">
        <v>13296</v>
      </c>
      <c r="B176" s="1165">
        <v>928326</v>
      </c>
      <c r="C176" s="1165">
        <v>3500000</v>
      </c>
      <c r="D176" s="1165">
        <v>2571674</v>
      </c>
    </row>
    <row r="177" spans="1:4" ht="26.25" x14ac:dyDescent="0.4">
      <c r="A177" s="1166" t="s">
        <v>22</v>
      </c>
      <c r="B177" s="1165">
        <v>721543</v>
      </c>
      <c r="C177" s="1165">
        <v>1000426</v>
      </c>
      <c r="D177" s="1165">
        <v>278883</v>
      </c>
    </row>
    <row r="178" spans="1:4" ht="26.25" x14ac:dyDescent="0.4">
      <c r="A178" s="1166" t="s">
        <v>2656</v>
      </c>
      <c r="B178" s="1165">
        <v>1938887.6774193549</v>
      </c>
      <c r="C178" s="1165">
        <v>3056239</v>
      </c>
      <c r="D178" s="1165">
        <v>1117351.3225806453</v>
      </c>
    </row>
    <row r="179" spans="1:4" ht="26.25" x14ac:dyDescent="0.4">
      <c r="A179" s="1166" t="s">
        <v>5164</v>
      </c>
      <c r="B179" s="1165"/>
      <c r="C179" s="1165">
        <v>485141</v>
      </c>
      <c r="D179" s="1165">
        <v>485141</v>
      </c>
    </row>
    <row r="180" spans="1:4" ht="26.25" x14ac:dyDescent="0.4">
      <c r="A180" s="1166" t="s">
        <v>6633</v>
      </c>
      <c r="B180" s="1165">
        <v>631720</v>
      </c>
      <c r="C180" s="1165">
        <v>1000000</v>
      </c>
      <c r="D180" s="1165">
        <v>368280</v>
      </c>
    </row>
    <row r="181" spans="1:4" ht="26.25" x14ac:dyDescent="0.4">
      <c r="A181" s="1166" t="s">
        <v>6514</v>
      </c>
      <c r="B181" s="1165">
        <v>4971444.0025458178</v>
      </c>
      <c r="C181" s="1165">
        <v>7995733</v>
      </c>
      <c r="D181" s="1165">
        <v>3024288.9974541827</v>
      </c>
    </row>
    <row r="182" spans="1:4" ht="26.25" x14ac:dyDescent="0.4">
      <c r="A182" s="1166" t="s">
        <v>6446</v>
      </c>
      <c r="B182" s="1165">
        <v>550023</v>
      </c>
      <c r="C182" s="1165">
        <v>1100470</v>
      </c>
      <c r="D182" s="1165">
        <v>550447</v>
      </c>
    </row>
    <row r="183" spans="1:4" ht="26.25" x14ac:dyDescent="0.4">
      <c r="A183" s="1166" t="s">
        <v>5745</v>
      </c>
      <c r="B183" s="1165">
        <v>735045</v>
      </c>
      <c r="C183" s="1165">
        <v>1058484</v>
      </c>
      <c r="D183" s="1165">
        <v>323439</v>
      </c>
    </row>
    <row r="184" spans="1:4" ht="26.25" x14ac:dyDescent="0.4">
      <c r="A184" s="1166" t="s">
        <v>5670</v>
      </c>
      <c r="B184" s="1165">
        <v>271826</v>
      </c>
      <c r="C184" s="1165">
        <v>563000</v>
      </c>
      <c r="D184" s="1165">
        <v>291174</v>
      </c>
    </row>
    <row r="185" spans="1:4" ht="26.25" x14ac:dyDescent="0.4">
      <c r="A185" s="1166" t="s">
        <v>7759</v>
      </c>
      <c r="B185" s="1165"/>
      <c r="C185" s="1165">
        <v>64507</v>
      </c>
      <c r="D185" s="1165">
        <v>64507</v>
      </c>
    </row>
    <row r="186" spans="1:4" ht="26.25" x14ac:dyDescent="0.4">
      <c r="A186" s="1166" t="s">
        <v>40</v>
      </c>
      <c r="B186" s="1165">
        <v>51386165.801987335</v>
      </c>
      <c r="C186" s="1165">
        <v>69560627</v>
      </c>
      <c r="D186" s="1165">
        <v>18225961.198012669</v>
      </c>
    </row>
    <row r="187" spans="1:4" ht="26.25" x14ac:dyDescent="0.4">
      <c r="A187" s="1166" t="s">
        <v>5226</v>
      </c>
      <c r="B187" s="1165">
        <v>1808575</v>
      </c>
      <c r="C187" s="1165">
        <v>2875708</v>
      </c>
      <c r="D187" s="1165">
        <v>1067133</v>
      </c>
    </row>
    <row r="188" spans="1:4" ht="26.25" x14ac:dyDescent="0.4">
      <c r="A188" s="1166" t="s">
        <v>3621</v>
      </c>
      <c r="B188" s="1165">
        <v>7385548</v>
      </c>
      <c r="C188" s="1165">
        <v>12071334</v>
      </c>
      <c r="D188" s="1165">
        <v>4685786</v>
      </c>
    </row>
    <row r="189" spans="1:4" ht="26.25" x14ac:dyDescent="0.4">
      <c r="A189" s="1166" t="s">
        <v>3732</v>
      </c>
      <c r="B189" s="1165">
        <v>5642256.6693548393</v>
      </c>
      <c r="C189" s="1165">
        <v>6215763</v>
      </c>
      <c r="D189" s="1165">
        <v>573506.33064516122</v>
      </c>
    </row>
    <row r="190" spans="1:4" ht="26.25" x14ac:dyDescent="0.4">
      <c r="A190" s="1166" t="s">
        <v>8816</v>
      </c>
      <c r="B190" s="1165">
        <v>785021</v>
      </c>
      <c r="C190" s="1165">
        <v>690021</v>
      </c>
      <c r="D190" s="1165">
        <v>-95000</v>
      </c>
    </row>
    <row r="191" spans="1:4" ht="26.25" x14ac:dyDescent="0.4">
      <c r="A191" s="1166" t="s">
        <v>8879</v>
      </c>
      <c r="B191" s="1165">
        <v>84014</v>
      </c>
      <c r="C191" s="1165">
        <v>88818</v>
      </c>
      <c r="D191" s="1165">
        <v>4804</v>
      </c>
    </row>
    <row r="192" spans="1:4" ht="26.25" x14ac:dyDescent="0.4">
      <c r="A192" s="1166" t="s">
        <v>9503</v>
      </c>
      <c r="B192" s="1165">
        <v>435250</v>
      </c>
      <c r="C192" s="1165"/>
      <c r="D192" s="1165">
        <v>-435250</v>
      </c>
    </row>
    <row r="193" spans="1:4" ht="26.25" x14ac:dyDescent="0.4">
      <c r="A193" s="1166" t="s">
        <v>10361</v>
      </c>
      <c r="B193" s="1165">
        <v>25000</v>
      </c>
      <c r="C193" s="1165"/>
      <c r="D193" s="1165">
        <v>-25000</v>
      </c>
    </row>
    <row r="194" spans="1:4" ht="26.25" x14ac:dyDescent="0.4">
      <c r="A194" s="1164" t="s">
        <v>10351</v>
      </c>
      <c r="B194" s="1165">
        <v>15000</v>
      </c>
      <c r="C194" s="1165"/>
      <c r="D194" s="1165">
        <v>-15000</v>
      </c>
    </row>
    <row r="195" spans="1:4" ht="26.25" x14ac:dyDescent="0.4">
      <c r="A195" s="1166" t="s">
        <v>11594</v>
      </c>
      <c r="B195" s="1165">
        <v>92210</v>
      </c>
      <c r="C195" s="1165">
        <v>112665</v>
      </c>
      <c r="D195" s="1165">
        <v>20455</v>
      </c>
    </row>
    <row r="196" spans="1:4" ht="26.25" x14ac:dyDescent="0.4">
      <c r="A196" s="1164" t="s">
        <v>11685</v>
      </c>
      <c r="B196" s="1165">
        <v>62941</v>
      </c>
      <c r="C196" s="1165"/>
      <c r="D196" s="1165">
        <v>-62941</v>
      </c>
    </row>
    <row r="197" spans="1:4" ht="26.25" x14ac:dyDescent="0.4">
      <c r="A197" s="1164" t="s">
        <v>12416</v>
      </c>
      <c r="B197" s="1165">
        <v>20900</v>
      </c>
      <c r="C197" s="1165"/>
      <c r="D197" s="1165">
        <v>-20900</v>
      </c>
    </row>
    <row r="198" spans="1:4" ht="26.25" x14ac:dyDescent="0.4">
      <c r="A198" s="1164" t="s">
        <v>12668</v>
      </c>
      <c r="B198" s="1165">
        <v>1096000</v>
      </c>
      <c r="C198" s="1165"/>
      <c r="D198" s="1165">
        <v>-1096000</v>
      </c>
    </row>
    <row r="199" spans="1:4" ht="26.25" x14ac:dyDescent="0.4">
      <c r="A199" s="1164" t="s">
        <v>12969</v>
      </c>
      <c r="B199" s="1165">
        <v>36500</v>
      </c>
      <c r="C199" s="1165"/>
      <c r="D199" s="1165">
        <v>-36500</v>
      </c>
    </row>
    <row r="200" spans="1:4" ht="26.25" x14ac:dyDescent="0.4">
      <c r="A200" s="1164" t="s">
        <v>13363</v>
      </c>
      <c r="B200" s="1165">
        <v>685000</v>
      </c>
      <c r="C200" s="1165">
        <v>866522</v>
      </c>
      <c r="D200" s="1165">
        <v>181522</v>
      </c>
    </row>
    <row r="201" spans="1:4" ht="26.25" x14ac:dyDescent="0.4">
      <c r="A201" s="1164" t="s">
        <v>13453</v>
      </c>
      <c r="B201" s="1165">
        <v>260520</v>
      </c>
      <c r="C201" s="1165"/>
      <c r="D201" s="1165">
        <v>-260520</v>
      </c>
    </row>
    <row r="202" spans="1:4" ht="26.25" x14ac:dyDescent="0.4">
      <c r="A202" s="1164" t="s">
        <v>13521</v>
      </c>
      <c r="B202" s="1165">
        <v>15000</v>
      </c>
      <c r="C202" s="1165">
        <v>50000</v>
      </c>
      <c r="D202" s="1165">
        <v>35000</v>
      </c>
    </row>
    <row r="203" spans="1:4" ht="26.25" x14ac:dyDescent="0.4">
      <c r="A203" s="1164" t="s">
        <v>13935</v>
      </c>
      <c r="B203" s="1165">
        <v>73040</v>
      </c>
      <c r="C203" s="1165"/>
      <c r="D203" s="1165">
        <v>-73040</v>
      </c>
    </row>
    <row r="204" spans="1:4" ht="26.25" x14ac:dyDescent="0.4">
      <c r="A204" s="1164" t="s">
        <v>14463</v>
      </c>
      <c r="B204" s="1165">
        <v>319650</v>
      </c>
      <c r="C204" s="1165">
        <v>1132173</v>
      </c>
      <c r="D204" s="1165">
        <v>812523</v>
      </c>
    </row>
    <row r="205" spans="1:4" ht="26.25" x14ac:dyDescent="0.4">
      <c r="A205" s="1164" t="s">
        <v>15004</v>
      </c>
      <c r="B205" s="1165">
        <v>540395</v>
      </c>
      <c r="C205" s="1165">
        <v>800000</v>
      </c>
      <c r="D205" s="1165">
        <v>259605</v>
      </c>
    </row>
    <row r="206" spans="1:4" ht="26.25" x14ac:dyDescent="0.4">
      <c r="A206" s="1164" t="s">
        <v>15156</v>
      </c>
      <c r="B206" s="1165">
        <v>120370</v>
      </c>
      <c r="C206" s="1165"/>
      <c r="D206" s="1165">
        <v>-120370</v>
      </c>
    </row>
    <row r="207" spans="1:4" ht="26.25" x14ac:dyDescent="0.4">
      <c r="A207" s="1164" t="s">
        <v>15916</v>
      </c>
      <c r="B207" s="1165">
        <v>72035</v>
      </c>
      <c r="C207" s="1165"/>
      <c r="D207" s="1165">
        <v>-72035</v>
      </c>
    </row>
    <row r="208" spans="1:4" ht="26.25" x14ac:dyDescent="0.4">
      <c r="A208" s="1164" t="s">
        <v>16271</v>
      </c>
      <c r="B208" s="1165">
        <v>16247318.274193548</v>
      </c>
      <c r="C208" s="1165">
        <v>27450208</v>
      </c>
      <c r="D208" s="1165">
        <v>11202889.725806452</v>
      </c>
    </row>
    <row r="209" spans="1:4" ht="26.25" x14ac:dyDescent="0.4">
      <c r="A209" s="1164" t="s">
        <v>16462</v>
      </c>
      <c r="B209" s="1165">
        <v>1744180</v>
      </c>
      <c r="C209" s="1165"/>
      <c r="D209" s="1165">
        <v>-1744180</v>
      </c>
    </row>
    <row r="210" spans="1:4" ht="26.25" x14ac:dyDescent="0.4">
      <c r="A210" s="1164" t="s">
        <v>16509</v>
      </c>
      <c r="B210" s="1165">
        <v>71500</v>
      </c>
      <c r="C210" s="1165"/>
      <c r="D210" s="1165">
        <v>-71500</v>
      </c>
    </row>
    <row r="211" spans="1:4" ht="26.25" x14ac:dyDescent="0.4">
      <c r="A211" s="1208" t="s">
        <v>3144</v>
      </c>
      <c r="B211" s="1165">
        <v>70000</v>
      </c>
      <c r="C211" s="1165"/>
      <c r="D211" s="1165">
        <v>-70000</v>
      </c>
    </row>
    <row r="212" spans="1:4" ht="26.25" x14ac:dyDescent="0.4">
      <c r="A212" s="1208" t="s">
        <v>14</v>
      </c>
      <c r="B212" s="1165">
        <v>1500</v>
      </c>
      <c r="C212" s="1165"/>
      <c r="D212" s="1165">
        <v>-1500</v>
      </c>
    </row>
    <row r="213" spans="1:4" ht="26.25" x14ac:dyDescent="0.4">
      <c r="A213" s="1164" t="s">
        <v>16679</v>
      </c>
      <c r="B213" s="1165">
        <v>72150</v>
      </c>
      <c r="C213" s="1165">
        <v>14903916</v>
      </c>
      <c r="D213" s="1165">
        <v>14831766</v>
      </c>
    </row>
    <row r="214" spans="1:4" ht="26.25" x14ac:dyDescent="0.4">
      <c r="A214" s="1164" t="s">
        <v>16683</v>
      </c>
      <c r="B214" s="1165">
        <v>45740</v>
      </c>
      <c r="C214" s="1165"/>
      <c r="D214" s="1165">
        <v>-45740</v>
      </c>
    </row>
    <row r="215" spans="1:4" ht="26.25" x14ac:dyDescent="0.4">
      <c r="A215" s="1208" t="s">
        <v>285</v>
      </c>
      <c r="B215" s="1165">
        <v>1000</v>
      </c>
      <c r="C215" s="1165"/>
      <c r="D215" s="1165">
        <v>-1000</v>
      </c>
    </row>
    <row r="216" spans="1:4" ht="26.25" x14ac:dyDescent="0.4">
      <c r="A216" s="1208" t="s">
        <v>14</v>
      </c>
      <c r="B216" s="1165">
        <v>23240</v>
      </c>
      <c r="C216" s="1165"/>
      <c r="D216" s="1165">
        <v>-23240</v>
      </c>
    </row>
    <row r="217" spans="1:4" ht="26.25" x14ac:dyDescent="0.4">
      <c r="A217" s="1208" t="s">
        <v>5409</v>
      </c>
      <c r="B217" s="1165">
        <v>20000</v>
      </c>
      <c r="C217" s="1165"/>
      <c r="D217" s="1165">
        <v>-20000</v>
      </c>
    </row>
    <row r="218" spans="1:4" ht="26.25" x14ac:dyDescent="0.4">
      <c r="A218" s="1208" t="s">
        <v>5740</v>
      </c>
      <c r="B218" s="1165">
        <v>1500</v>
      </c>
      <c r="C218" s="1165"/>
      <c r="D218" s="1165">
        <v>-1500</v>
      </c>
    </row>
    <row r="219" spans="1:4" ht="26.25" x14ac:dyDescent="0.4">
      <c r="A219" s="1164" t="s">
        <v>16724</v>
      </c>
      <c r="B219" s="1165">
        <v>10000</v>
      </c>
      <c r="C219" s="1165"/>
      <c r="D219" s="1165">
        <v>-10000</v>
      </c>
    </row>
    <row r="220" spans="1:4" ht="26.25" x14ac:dyDescent="0.4">
      <c r="A220" s="1208" t="s">
        <v>5409</v>
      </c>
      <c r="B220" s="1165">
        <v>10000</v>
      </c>
      <c r="C220" s="1165"/>
      <c r="D220" s="1165">
        <v>-10000</v>
      </c>
    </row>
    <row r="221" spans="1:4" ht="26.25" x14ac:dyDescent="0.4">
      <c r="A221" s="1164" t="s">
        <v>16804</v>
      </c>
      <c r="B221" s="1165">
        <v>41000</v>
      </c>
      <c r="C221" s="1165"/>
      <c r="D221" s="1165">
        <v>-41000</v>
      </c>
    </row>
    <row r="222" spans="1:4" ht="26.25" x14ac:dyDescent="0.4">
      <c r="A222" s="1208" t="s">
        <v>3078</v>
      </c>
      <c r="B222" s="1165">
        <v>41000</v>
      </c>
      <c r="C222" s="1165"/>
      <c r="D222" s="1165">
        <v>-41000</v>
      </c>
    </row>
    <row r="223" spans="1:4" ht="26.25" x14ac:dyDescent="0.4">
      <c r="A223" s="1164" t="s">
        <v>16831</v>
      </c>
      <c r="B223" s="1165">
        <v>35000</v>
      </c>
      <c r="C223" s="1165"/>
      <c r="D223" s="1165">
        <v>-35000</v>
      </c>
    </row>
    <row r="224" spans="1:4" ht="26.25" x14ac:dyDescent="0.4">
      <c r="A224" s="1208" t="s">
        <v>16832</v>
      </c>
      <c r="B224" s="1165">
        <v>35000</v>
      </c>
      <c r="C224" s="1165"/>
      <c r="D224" s="1165">
        <v>-35000</v>
      </c>
    </row>
    <row r="225" spans="1:4" ht="26.25" x14ac:dyDescent="0.4">
      <c r="A225" s="1166" t="s">
        <v>45</v>
      </c>
      <c r="B225" s="1165">
        <v>1298124822.5372679</v>
      </c>
      <c r="C225" s="1165">
        <v>1606854557.4391999</v>
      </c>
      <c r="D225" s="1165">
        <v>309037261.62773871</v>
      </c>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17503849</v>
      </c>
      <c r="G2" s="1018">
        <f ca="1">SUMIF(Posting!$B:$F,A2,Posting!$F:$F)</f>
        <v>4500001</v>
      </c>
      <c r="H2" s="1018">
        <f ca="1">SUMIF(Supplier!$B:$F,A2,Supplier!$E:$E)-SUMIF(Supplier!$B:$F,A2,Supplier!$F:$F)</f>
        <v>501565</v>
      </c>
      <c r="I2" s="1018"/>
      <c r="J2" s="1018"/>
      <c r="K2" s="1018"/>
      <c r="L2" s="1018">
        <f>I2</f>
        <v>0</v>
      </c>
      <c r="M2" s="1045"/>
    </row>
    <row r="3" spans="1:15" s="4" customFormat="1" x14ac:dyDescent="0.3">
      <c r="A3" s="1051" t="s">
        <v>14232</v>
      </c>
      <c r="B3" s="1017"/>
      <c r="C3" s="1017"/>
      <c r="D3" s="1017">
        <f t="shared" ref="D3" si="1">B3-C3</f>
        <v>0</v>
      </c>
      <c r="E3" s="1022"/>
      <c r="F3" s="1018">
        <f ca="1">SUMIF(Posting!$B:$E,A3,Posting!$E:$E)</f>
        <v>14390021</v>
      </c>
      <c r="G3" s="1018">
        <f ca="1">SUMIF(Posting!$B:$F,A3,Posting!$F:$F)</f>
        <v>14415258</v>
      </c>
      <c r="H3" s="1018">
        <f ca="1">SUMIF(Supplier!$B:$F,A3,Supplier!$E:$E)-SUMIF(Supplier!$B:$F,A3,Supplier!$F:$F)</f>
        <v>898050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4221401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4461978.3870967738</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8974059.9715821818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49481025.629032262</v>
      </c>
      <c r="G13" s="1018">
        <f ca="1">SUMIF(Posting!$B:$F,A13,Posting!$F:$F)</f>
        <v>50043150</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06"/>
  <sheetViews>
    <sheetView zoomScale="120" zoomScaleNormal="120" workbookViewId="0">
      <pane ySplit="1" topLeftCell="A4783" activePane="bottomLeft" state="frozen"/>
      <selection activeCell="D26" sqref="D26"/>
      <selection pane="bottomLeft" activeCell="E4806" sqref="E480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9" t="s">
        <v>518</v>
      </c>
    </row>
    <row r="52" spans="1:8" x14ac:dyDescent="0.25">
      <c r="A52" s="17">
        <v>42426</v>
      </c>
      <c r="B52" s="21" t="s">
        <v>129</v>
      </c>
      <c r="C52" s="13" t="s">
        <v>161</v>
      </c>
      <c r="D52" s="764"/>
      <c r="E52" s="22"/>
      <c r="F52" s="19">
        <v>60000</v>
      </c>
      <c r="G52" s="14">
        <f t="shared" si="4"/>
        <v>-60000</v>
      </c>
      <c r="H52" s="121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31" t="s">
        <v>517</v>
      </c>
    </row>
    <row r="64" spans="1:8" x14ac:dyDescent="0.25">
      <c r="A64" s="17">
        <v>42430</v>
      </c>
      <c r="B64" s="21" t="s">
        <v>40</v>
      </c>
      <c r="C64" s="13" t="s">
        <v>164</v>
      </c>
      <c r="D64" s="764">
        <v>8707</v>
      </c>
      <c r="E64" s="22">
        <v>9826</v>
      </c>
      <c r="F64" s="19"/>
      <c r="G64" s="14">
        <f t="shared" si="6"/>
        <v>9826</v>
      </c>
      <c r="H64" s="1302"/>
    </row>
    <row r="65" spans="1:8" x14ac:dyDescent="0.25">
      <c r="A65" s="17">
        <v>42432</v>
      </c>
      <c r="B65" s="21" t="s">
        <v>130</v>
      </c>
      <c r="C65" s="13" t="s">
        <v>164</v>
      </c>
      <c r="D65" s="764">
        <v>8822</v>
      </c>
      <c r="E65" s="22">
        <v>10294</v>
      </c>
      <c r="F65" s="19"/>
      <c r="G65" s="14">
        <f t="shared" si="6"/>
        <v>10294</v>
      </c>
      <c r="H65" s="1302"/>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99" t="s">
        <v>2192</v>
      </c>
    </row>
    <row r="441" spans="1:8" x14ac:dyDescent="0.25">
      <c r="A441" s="17">
        <v>42740</v>
      </c>
      <c r="B441" s="10" t="s">
        <v>1399</v>
      </c>
      <c r="C441" s="11" t="s">
        <v>1802</v>
      </c>
      <c r="F441" s="9">
        <v>433634</v>
      </c>
      <c r="G441" s="6">
        <f t="shared" si="11"/>
        <v>-433634</v>
      </c>
      <c r="H441" s="1300"/>
    </row>
    <row r="442" spans="1:8" x14ac:dyDescent="0.25">
      <c r="A442" s="17">
        <v>42740</v>
      </c>
      <c r="B442" s="10" t="s">
        <v>1675</v>
      </c>
      <c r="C442" s="11" t="s">
        <v>1802</v>
      </c>
      <c r="F442" s="9">
        <v>32908</v>
      </c>
      <c r="G442" s="6">
        <f t="shared" si="11"/>
        <v>-32908</v>
      </c>
      <c r="H442" s="1300"/>
    </row>
    <row r="443" spans="1:8" x14ac:dyDescent="0.25">
      <c r="A443" s="17">
        <v>42740</v>
      </c>
      <c r="B443" s="10" t="s">
        <v>32</v>
      </c>
      <c r="C443" s="11" t="s">
        <v>1802</v>
      </c>
      <c r="F443" s="9">
        <v>30468</v>
      </c>
      <c r="G443" s="6">
        <f t="shared" si="11"/>
        <v>-30468</v>
      </c>
      <c r="H443" s="130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99" t="s">
        <v>2193</v>
      </c>
    </row>
    <row r="459" spans="1:8" x14ac:dyDescent="0.25">
      <c r="A459" s="17">
        <v>42804</v>
      </c>
      <c r="B459" s="10" t="s">
        <v>1396</v>
      </c>
      <c r="C459" s="11" t="s">
        <v>1802</v>
      </c>
      <c r="F459" s="9">
        <v>100000</v>
      </c>
      <c r="G459" s="6">
        <f t="shared" si="11"/>
        <v>-100000</v>
      </c>
      <c r="H459" s="1300"/>
    </row>
    <row r="460" spans="1:8" x14ac:dyDescent="0.25">
      <c r="A460" s="17">
        <v>42804</v>
      </c>
      <c r="B460" s="10" t="s">
        <v>32</v>
      </c>
      <c r="C460" s="11" t="s">
        <v>1802</v>
      </c>
      <c r="F460" s="9">
        <v>100000</v>
      </c>
      <c r="G460" s="6">
        <f t="shared" si="11"/>
        <v>-100000</v>
      </c>
      <c r="H460" s="130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99" t="s">
        <v>2411</v>
      </c>
    </row>
    <row r="541" spans="1:8" x14ac:dyDescent="0.25">
      <c r="A541" s="17">
        <v>42875</v>
      </c>
      <c r="B541" s="10" t="s">
        <v>1396</v>
      </c>
      <c r="C541" s="11" t="s">
        <v>161</v>
      </c>
      <c r="F541" s="9">
        <v>99093</v>
      </c>
      <c r="G541" s="6">
        <f t="shared" si="16"/>
        <v>-99093</v>
      </c>
      <c r="H541" s="130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99" t="s">
        <v>2419</v>
      </c>
    </row>
    <row r="559" spans="1:8" x14ac:dyDescent="0.25">
      <c r="A559" s="17">
        <v>42880</v>
      </c>
      <c r="B559" s="148" t="s">
        <v>32</v>
      </c>
      <c r="C559" s="149" t="s">
        <v>1802</v>
      </c>
      <c r="D559" s="770"/>
      <c r="E559" s="150"/>
      <c r="F559" s="151">
        <v>100000</v>
      </c>
      <c r="G559" s="152">
        <f t="shared" si="16"/>
        <v>-100000</v>
      </c>
      <c r="H559" s="130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303" t="s">
        <v>2980</v>
      </c>
    </row>
    <row r="750" spans="1:8" x14ac:dyDescent="0.25">
      <c r="A750" s="17">
        <v>43081</v>
      </c>
      <c r="B750" s="10" t="s">
        <v>2786</v>
      </c>
      <c r="C750" s="11" t="s">
        <v>166</v>
      </c>
      <c r="F750" s="9">
        <v>183600</v>
      </c>
      <c r="G750" s="6">
        <f t="shared" si="20"/>
        <v>-183600</v>
      </c>
      <c r="H750" s="1304"/>
    </row>
    <row r="751" spans="1:8" x14ac:dyDescent="0.25">
      <c r="A751" s="17">
        <v>43081</v>
      </c>
      <c r="B751" s="10" t="s">
        <v>40</v>
      </c>
      <c r="C751" s="11" t="s">
        <v>166</v>
      </c>
      <c r="F751" s="9">
        <v>69900</v>
      </c>
      <c r="G751" s="6">
        <f t="shared" si="20"/>
        <v>-69900</v>
      </c>
      <c r="H751" s="1304"/>
    </row>
    <row r="752" spans="1:8" x14ac:dyDescent="0.25">
      <c r="A752" s="17">
        <v>43081</v>
      </c>
      <c r="B752" s="10" t="s">
        <v>1399</v>
      </c>
      <c r="C752" s="11" t="s">
        <v>166</v>
      </c>
      <c r="F752" s="9">
        <v>84000</v>
      </c>
      <c r="G752" s="6">
        <f t="shared" si="20"/>
        <v>-84000</v>
      </c>
      <c r="H752" s="1304"/>
    </row>
    <row r="753" spans="1:8" x14ac:dyDescent="0.25">
      <c r="A753" s="17">
        <v>43081</v>
      </c>
      <c r="B753" s="10" t="s">
        <v>2226</v>
      </c>
      <c r="C753" s="11" t="s">
        <v>166</v>
      </c>
      <c r="F753" s="9">
        <v>35709</v>
      </c>
      <c r="G753" s="6">
        <f t="shared" si="20"/>
        <v>-35709</v>
      </c>
      <c r="H753" s="1304"/>
    </row>
    <row r="754" spans="1:8" x14ac:dyDescent="0.25">
      <c r="A754" s="17">
        <v>43081</v>
      </c>
      <c r="B754" s="10" t="s">
        <v>1396</v>
      </c>
      <c r="C754" s="11" t="s">
        <v>166</v>
      </c>
      <c r="F754" s="9">
        <v>3823</v>
      </c>
      <c r="G754" s="6">
        <f t="shared" si="20"/>
        <v>-3823</v>
      </c>
      <c r="H754" s="130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306" t="s">
        <v>3051</v>
      </c>
    </row>
    <row r="767" spans="1:8" x14ac:dyDescent="0.25">
      <c r="A767" s="17">
        <v>43122</v>
      </c>
      <c r="B767" s="10" t="s">
        <v>2786</v>
      </c>
      <c r="C767" s="11" t="s">
        <v>166</v>
      </c>
      <c r="F767" s="9">
        <f>500000-F766</f>
        <v>443523</v>
      </c>
      <c r="G767" s="6">
        <f t="shared" si="20"/>
        <v>-443523</v>
      </c>
      <c r="H767" s="130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311" t="s">
        <v>6676</v>
      </c>
    </row>
    <row r="1800" spans="1:8" x14ac:dyDescent="0.25">
      <c r="A1800" s="112">
        <v>44261</v>
      </c>
      <c r="B1800" s="10" t="s">
        <v>1399</v>
      </c>
      <c r="C1800" s="11" t="s">
        <v>166</v>
      </c>
      <c r="F1800" s="9">
        <v>50000</v>
      </c>
      <c r="G1800" s="6">
        <f t="shared" ref="G1800" si="32">E1800-F1800</f>
        <v>-50000</v>
      </c>
      <c r="H1800" s="131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312" t="s">
        <v>6971</v>
      </c>
    </row>
    <row r="1877" spans="1:8" ht="24" customHeight="1" x14ac:dyDescent="0.25">
      <c r="A1877" s="112">
        <v>44288</v>
      </c>
      <c r="B1877" s="10" t="s">
        <v>6407</v>
      </c>
      <c r="C1877" s="11" t="s">
        <v>437</v>
      </c>
      <c r="F1877" s="9">
        <v>7970</v>
      </c>
      <c r="G1877" s="6">
        <f t="shared" si="34"/>
        <v>-7970</v>
      </c>
      <c r="H1877" s="1312"/>
    </row>
    <row r="1878" spans="1:8" ht="24" customHeight="1" x14ac:dyDescent="0.25">
      <c r="A1878" s="112">
        <v>44288</v>
      </c>
      <c r="B1878" s="10" t="s">
        <v>1399</v>
      </c>
      <c r="C1878" s="11" t="s">
        <v>437</v>
      </c>
      <c r="F1878" s="9">
        <v>21500</v>
      </c>
      <c r="G1878" s="6">
        <f t="shared" si="34"/>
        <v>-21500</v>
      </c>
      <c r="H1878" s="1312"/>
    </row>
    <row r="1879" spans="1:8" ht="24" customHeight="1" x14ac:dyDescent="0.25">
      <c r="A1879" s="112">
        <v>44288</v>
      </c>
      <c r="B1879" s="10" t="s">
        <v>6407</v>
      </c>
      <c r="C1879" s="11" t="s">
        <v>437</v>
      </c>
      <c r="F1879" s="9">
        <v>2900</v>
      </c>
      <c r="G1879" s="6">
        <f t="shared" si="34"/>
        <v>-2900</v>
      </c>
      <c r="H1879" s="1312"/>
    </row>
    <row r="1880" spans="1:8" ht="24" customHeight="1" x14ac:dyDescent="0.25">
      <c r="A1880" s="112">
        <v>44280</v>
      </c>
      <c r="B1880" s="10" t="s">
        <v>1399</v>
      </c>
      <c r="C1880" s="11" t="s">
        <v>437</v>
      </c>
      <c r="F1880" s="9">
        <v>24225</v>
      </c>
      <c r="G1880" s="6">
        <f t="shared" si="34"/>
        <v>-24225</v>
      </c>
      <c r="H1880" s="1312"/>
    </row>
    <row r="1881" spans="1:8" ht="24" customHeight="1" x14ac:dyDescent="0.25">
      <c r="A1881" s="112">
        <v>44331</v>
      </c>
      <c r="B1881" s="10" t="s">
        <v>6407</v>
      </c>
      <c r="C1881" s="11" t="s">
        <v>437</v>
      </c>
      <c r="F1881" s="9">
        <v>54720</v>
      </c>
      <c r="G1881" s="6">
        <f t="shared" si="34"/>
        <v>-54720</v>
      </c>
      <c r="H1881" s="1312"/>
    </row>
    <row r="1882" spans="1:8" ht="24" customHeight="1" x14ac:dyDescent="0.25">
      <c r="A1882" s="112">
        <v>44341</v>
      </c>
      <c r="B1882" s="10" t="s">
        <v>6509</v>
      </c>
      <c r="C1882" s="11" t="s">
        <v>437</v>
      </c>
      <c r="F1882" s="9">
        <v>22415</v>
      </c>
      <c r="G1882" s="6">
        <f t="shared" si="34"/>
        <v>-22415</v>
      </c>
      <c r="H1882" s="131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6" t="s">
        <v>6908</v>
      </c>
    </row>
    <row r="1886" spans="1:8" x14ac:dyDescent="0.25">
      <c r="A1886" s="112">
        <v>44291</v>
      </c>
      <c r="B1886" s="10" t="s">
        <v>6516</v>
      </c>
      <c r="C1886" s="11" t="s">
        <v>1802</v>
      </c>
      <c r="E1886" s="108"/>
      <c r="F1886" s="110">
        <v>82220</v>
      </c>
      <c r="G1886" s="6">
        <f t="shared" si="34"/>
        <v>-82220</v>
      </c>
      <c r="H1886" s="1237"/>
    </row>
    <row r="1887" spans="1:8" x14ac:dyDescent="0.25">
      <c r="A1887" s="112">
        <v>44291</v>
      </c>
      <c r="B1887" s="10" t="s">
        <v>6509</v>
      </c>
      <c r="C1887" s="11" t="s">
        <v>1802</v>
      </c>
      <c r="E1887" s="108"/>
      <c r="F1887" s="110">
        <f>16101+25620</f>
        <v>41721</v>
      </c>
      <c r="G1887" s="6">
        <f t="shared" si="34"/>
        <v>-41721</v>
      </c>
      <c r="H1887" s="1237"/>
    </row>
    <row r="1888" spans="1:8" x14ac:dyDescent="0.25">
      <c r="A1888" s="112">
        <v>44291</v>
      </c>
      <c r="B1888" s="10" t="s">
        <v>6718</v>
      </c>
      <c r="C1888" s="11" t="s">
        <v>1802</v>
      </c>
      <c r="E1888" s="108"/>
      <c r="F1888" s="111">
        <v>200000</v>
      </c>
      <c r="G1888" s="6">
        <f t="shared" si="34"/>
        <v>-200000</v>
      </c>
      <c r="H1888" s="123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308" t="s">
        <v>7137</v>
      </c>
    </row>
    <row r="1996" spans="1:8" x14ac:dyDescent="0.25">
      <c r="A1996" s="658">
        <v>44392</v>
      </c>
      <c r="B1996" s="659" t="s">
        <v>6953</v>
      </c>
      <c r="C1996" s="660" t="s">
        <v>166</v>
      </c>
      <c r="E1996" s="661"/>
      <c r="F1996" s="664">
        <v>34800</v>
      </c>
      <c r="G1996" s="663">
        <f t="shared" si="36"/>
        <v>-34800</v>
      </c>
      <c r="H1996" s="1309"/>
    </row>
    <row r="1997" spans="1:8" ht="16.5" thickBot="1" x14ac:dyDescent="0.3">
      <c r="A1997" s="658">
        <v>44392</v>
      </c>
      <c r="B1997" s="659" t="s">
        <v>1399</v>
      </c>
      <c r="C1997" s="660" t="s">
        <v>166</v>
      </c>
      <c r="E1997" s="661"/>
      <c r="F1997" s="665">
        <v>23022</v>
      </c>
      <c r="G1997" s="663">
        <f t="shared" si="36"/>
        <v>-23022</v>
      </c>
      <c r="H1997" s="1310"/>
    </row>
    <row r="1998" spans="1:8" x14ac:dyDescent="0.25">
      <c r="A1998" s="651">
        <v>44392</v>
      </c>
      <c r="B1998" s="652" t="s">
        <v>6509</v>
      </c>
      <c r="C1998" s="653" t="s">
        <v>437</v>
      </c>
      <c r="E1998" s="654"/>
      <c r="F1998" s="655">
        <f>480791-39410</f>
        <v>441381</v>
      </c>
      <c r="G1998" s="656">
        <f t="shared" si="36"/>
        <v>-441381</v>
      </c>
      <c r="H1998" s="1313" t="s">
        <v>7139</v>
      </c>
    </row>
    <row r="1999" spans="1:8" x14ac:dyDescent="0.25">
      <c r="A1999" s="651">
        <v>44392</v>
      </c>
      <c r="B1999" s="652" t="s">
        <v>6953</v>
      </c>
      <c r="C1999" s="653" t="s">
        <v>437</v>
      </c>
      <c r="E1999" s="654"/>
      <c r="F1999" s="672">
        <v>39410</v>
      </c>
      <c r="G1999" s="656">
        <f t="shared" si="36"/>
        <v>-39410</v>
      </c>
      <c r="H1999" s="1314"/>
    </row>
    <row r="2000" spans="1:8" ht="16.5" thickBot="1" x14ac:dyDescent="0.3">
      <c r="A2000" s="651">
        <v>44392</v>
      </c>
      <c r="B2000" s="652" t="s">
        <v>6407</v>
      </c>
      <c r="C2000" s="653" t="s">
        <v>437</v>
      </c>
      <c r="E2000" s="654"/>
      <c r="F2000" s="657">
        <v>40445</v>
      </c>
      <c r="G2000" s="656">
        <f t="shared" si="36"/>
        <v>-40445</v>
      </c>
      <c r="H2000" s="1315"/>
    </row>
    <row r="2001" spans="1:8" x14ac:dyDescent="0.25">
      <c r="A2001" s="658">
        <v>44392</v>
      </c>
      <c r="B2001" s="659" t="s">
        <v>6953</v>
      </c>
      <c r="C2001" s="660" t="s">
        <v>437</v>
      </c>
      <c r="E2001" s="661"/>
      <c r="F2001" s="662">
        <v>134360</v>
      </c>
      <c r="G2001" s="663">
        <f t="shared" si="36"/>
        <v>-134360</v>
      </c>
      <c r="H2001" s="1320" t="s">
        <v>7140</v>
      </c>
    </row>
    <row r="2002" spans="1:8" x14ac:dyDescent="0.25">
      <c r="A2002" s="658">
        <v>44392</v>
      </c>
      <c r="B2002" s="659" t="s">
        <v>1399</v>
      </c>
      <c r="C2002" s="660" t="s">
        <v>437</v>
      </c>
      <c r="E2002" s="661"/>
      <c r="F2002" s="664">
        <v>79000</v>
      </c>
      <c r="G2002" s="663">
        <f t="shared" si="36"/>
        <v>-79000</v>
      </c>
      <c r="H2002" s="1321"/>
    </row>
    <row r="2003" spans="1:8" x14ac:dyDescent="0.25">
      <c r="A2003" s="658">
        <v>44392</v>
      </c>
      <c r="B2003" s="659" t="s">
        <v>6407</v>
      </c>
      <c r="C2003" s="660" t="s">
        <v>437</v>
      </c>
      <c r="E2003" s="661"/>
      <c r="F2003" s="664">
        <v>35561</v>
      </c>
      <c r="G2003" s="663">
        <f t="shared" si="36"/>
        <v>-35561</v>
      </c>
      <c r="H2003" s="1321"/>
    </row>
    <row r="2004" spans="1:8" x14ac:dyDescent="0.25">
      <c r="A2004" s="658">
        <v>44392</v>
      </c>
      <c r="B2004" s="659" t="s">
        <v>3945</v>
      </c>
      <c r="C2004" s="660" t="s">
        <v>437</v>
      </c>
      <c r="E2004" s="661"/>
      <c r="F2004" s="664">
        <v>252800</v>
      </c>
      <c r="G2004" s="663">
        <f t="shared" si="36"/>
        <v>-252800</v>
      </c>
      <c r="H2004" s="1321"/>
    </row>
    <row r="2005" spans="1:8" ht="16.5" thickBot="1" x14ac:dyDescent="0.3">
      <c r="A2005" s="658">
        <v>44392</v>
      </c>
      <c r="B2005" s="659" t="s">
        <v>7065</v>
      </c>
      <c r="C2005" s="660" t="s">
        <v>437</v>
      </c>
      <c r="E2005" s="661"/>
      <c r="F2005" s="665">
        <v>209</v>
      </c>
      <c r="G2005" s="663">
        <f t="shared" si="36"/>
        <v>-209</v>
      </c>
      <c r="H2005" s="132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318" t="s">
        <v>7251</v>
      </c>
    </row>
    <row r="2035" spans="1:8" x14ac:dyDescent="0.25">
      <c r="A2035" s="112">
        <v>44431</v>
      </c>
      <c r="B2035" s="10" t="s">
        <v>7110</v>
      </c>
      <c r="C2035" s="11" t="s">
        <v>7240</v>
      </c>
      <c r="F2035" s="9">
        <v>50000</v>
      </c>
      <c r="G2035" s="6">
        <f t="shared" si="37"/>
        <v>-50000</v>
      </c>
      <c r="H2035" s="131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6" t="s">
        <v>7298</v>
      </c>
    </row>
    <row r="2060" spans="1:8" x14ac:dyDescent="0.25">
      <c r="A2060" s="112">
        <v>44456</v>
      </c>
      <c r="B2060" s="10" t="s">
        <v>6509</v>
      </c>
      <c r="C2060" s="11" t="s">
        <v>437</v>
      </c>
      <c r="F2060" s="9">
        <v>137800</v>
      </c>
      <c r="G2060" s="6">
        <f t="shared" si="38"/>
        <v>-137800</v>
      </c>
      <c r="H2060" s="1227"/>
    </row>
    <row r="2061" spans="1:8" x14ac:dyDescent="0.25">
      <c r="A2061" s="112">
        <v>44456</v>
      </c>
      <c r="B2061" s="10" t="s">
        <v>7065</v>
      </c>
      <c r="C2061" s="11" t="s">
        <v>437</v>
      </c>
      <c r="F2061" s="9">
        <v>29791</v>
      </c>
      <c r="G2061" s="6">
        <f t="shared" si="38"/>
        <v>-29791</v>
      </c>
      <c r="H2061" s="1227"/>
    </row>
    <row r="2062" spans="1:8" x14ac:dyDescent="0.25">
      <c r="A2062" s="112">
        <v>44456</v>
      </c>
      <c r="B2062" s="10" t="s">
        <v>6407</v>
      </c>
      <c r="C2062" s="11" t="s">
        <v>437</v>
      </c>
      <c r="F2062" s="9">
        <v>87105</v>
      </c>
      <c r="G2062" s="6">
        <f t="shared" si="38"/>
        <v>-87105</v>
      </c>
      <c r="H2062" s="1227"/>
    </row>
    <row r="2063" spans="1:8" x14ac:dyDescent="0.25">
      <c r="A2063" s="112">
        <v>44456</v>
      </c>
      <c r="B2063" s="10" t="s">
        <v>1399</v>
      </c>
      <c r="C2063" s="11" t="s">
        <v>437</v>
      </c>
      <c r="F2063" s="9">
        <v>3014</v>
      </c>
      <c r="G2063" s="6">
        <f t="shared" si="38"/>
        <v>-3014</v>
      </c>
      <c r="H2063" s="122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319" t="s">
        <v>7312</v>
      </c>
    </row>
    <row r="2077" spans="1:8" x14ac:dyDescent="0.25">
      <c r="A2077" s="112">
        <v>44460</v>
      </c>
      <c r="B2077" s="10" t="s">
        <v>6953</v>
      </c>
      <c r="C2077" s="11" t="s">
        <v>166</v>
      </c>
      <c r="F2077" s="9">
        <v>123680</v>
      </c>
      <c r="G2077" s="6">
        <f t="shared" si="38"/>
        <v>-123680</v>
      </c>
      <c r="H2077" s="1319"/>
    </row>
    <row r="2078" spans="1:8" x14ac:dyDescent="0.25">
      <c r="A2078" s="112">
        <v>44460</v>
      </c>
      <c r="B2078" s="10" t="s">
        <v>6407</v>
      </c>
      <c r="C2078" s="11" t="s">
        <v>166</v>
      </c>
      <c r="F2078" s="9">
        <v>13600</v>
      </c>
      <c r="G2078" s="6">
        <f t="shared" si="38"/>
        <v>-13600</v>
      </c>
      <c r="H2078" s="1319"/>
    </row>
    <row r="2079" spans="1:8" x14ac:dyDescent="0.25">
      <c r="A2079" s="112">
        <v>44460</v>
      </c>
      <c r="B2079" s="10" t="s">
        <v>6509</v>
      </c>
      <c r="C2079" s="11" t="s">
        <v>166</v>
      </c>
      <c r="F2079" s="9">
        <v>6755</v>
      </c>
      <c r="G2079" s="6">
        <f t="shared" si="38"/>
        <v>-6755</v>
      </c>
      <c r="H2079" s="1319"/>
    </row>
    <row r="2080" spans="1:8" x14ac:dyDescent="0.25">
      <c r="A2080" s="112">
        <v>44460</v>
      </c>
      <c r="B2080" s="10" t="s">
        <v>1399</v>
      </c>
      <c r="C2080" s="11" t="s">
        <v>166</v>
      </c>
      <c r="F2080" s="9">
        <v>9165</v>
      </c>
      <c r="G2080" s="6">
        <f t="shared" si="38"/>
        <v>-9165</v>
      </c>
      <c r="H2080" s="131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318" t="s">
        <v>7361</v>
      </c>
    </row>
    <row r="2085" spans="1:8" x14ac:dyDescent="0.25">
      <c r="A2085" s="112">
        <v>44476</v>
      </c>
      <c r="B2085" s="10" t="s">
        <v>6407</v>
      </c>
      <c r="C2085" s="660" t="s">
        <v>7240</v>
      </c>
      <c r="E2085" s="661"/>
      <c r="F2085" s="664">
        <v>2404</v>
      </c>
      <c r="G2085" s="663">
        <f t="shared" si="38"/>
        <v>-2404</v>
      </c>
      <c r="H2085" s="1318"/>
    </row>
    <row r="2086" spans="1:8" x14ac:dyDescent="0.25">
      <c r="A2086" s="112">
        <v>44476</v>
      </c>
      <c r="B2086" s="10" t="s">
        <v>6953</v>
      </c>
      <c r="C2086" s="660" t="s">
        <v>7240</v>
      </c>
      <c r="E2086" s="661"/>
      <c r="F2086" s="664">
        <v>14457</v>
      </c>
      <c r="G2086" s="663">
        <f t="shared" si="38"/>
        <v>-14457</v>
      </c>
      <c r="H2086" s="1318"/>
    </row>
    <row r="2087" spans="1:8" x14ac:dyDescent="0.25">
      <c r="A2087" s="112">
        <v>44476</v>
      </c>
      <c r="B2087" s="10" t="s">
        <v>7110</v>
      </c>
      <c r="C2087" s="660" t="s">
        <v>7240</v>
      </c>
      <c r="E2087" s="661"/>
      <c r="F2087" s="664">
        <v>3866</v>
      </c>
      <c r="G2087" s="663">
        <f t="shared" si="38"/>
        <v>-3866</v>
      </c>
      <c r="H2087" s="131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0" t="s">
        <v>7428</v>
      </c>
    </row>
    <row r="2105" spans="1:8" x14ac:dyDescent="0.25">
      <c r="A2105" s="112">
        <v>44495</v>
      </c>
      <c r="B2105" s="21" t="s">
        <v>5810</v>
      </c>
      <c r="C2105" s="745" t="s">
        <v>437</v>
      </c>
      <c r="D2105" s="764"/>
      <c r="E2105" s="746"/>
      <c r="F2105" s="747">
        <v>63000</v>
      </c>
      <c r="G2105" s="14">
        <f t="shared" si="39"/>
        <v>-63000</v>
      </c>
      <c r="H2105" s="1220"/>
    </row>
    <row r="2106" spans="1:8" x14ac:dyDescent="0.25">
      <c r="A2106" s="112">
        <v>44495</v>
      </c>
      <c r="B2106" s="21" t="s">
        <v>3945</v>
      </c>
      <c r="C2106" s="745" t="s">
        <v>437</v>
      </c>
      <c r="D2106" s="764"/>
      <c r="E2106" s="746"/>
      <c r="F2106" s="747">
        <v>161200</v>
      </c>
      <c r="G2106" s="14">
        <f t="shared" si="39"/>
        <v>-161200</v>
      </c>
      <c r="H2106" s="122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9" t="s">
        <v>7466</v>
      </c>
    </row>
    <row r="2124" spans="1:8" x14ac:dyDescent="0.25">
      <c r="A2124" s="112">
        <v>44510</v>
      </c>
      <c r="B2124" s="21" t="s">
        <v>7110</v>
      </c>
      <c r="C2124" s="13" t="s">
        <v>7465</v>
      </c>
      <c r="D2124" s="764"/>
      <c r="E2124" s="22"/>
      <c r="F2124" s="19">
        <v>30988</v>
      </c>
      <c r="G2124" s="14">
        <f t="shared" si="39"/>
        <v>-30988</v>
      </c>
      <c r="H2124" s="1219"/>
    </row>
    <row r="2125" spans="1:8" x14ac:dyDescent="0.25">
      <c r="A2125" s="112">
        <v>44510</v>
      </c>
      <c r="B2125" s="21" t="s">
        <v>6953</v>
      </c>
      <c r="C2125" s="13" t="s">
        <v>7465</v>
      </c>
      <c r="D2125" s="764"/>
      <c r="E2125" s="22"/>
      <c r="F2125" s="19">
        <v>21999</v>
      </c>
      <c r="G2125" s="14">
        <f t="shared" si="39"/>
        <v>-21999</v>
      </c>
      <c r="H2125" s="121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0" t="s">
        <v>7521</v>
      </c>
    </row>
    <row r="2140" spans="1:8" x14ac:dyDescent="0.25">
      <c r="A2140" s="112">
        <v>44529</v>
      </c>
      <c r="B2140" s="21" t="s">
        <v>6506</v>
      </c>
      <c r="C2140" s="13" t="s">
        <v>180</v>
      </c>
      <c r="D2140" s="764"/>
      <c r="E2140" s="22"/>
      <c r="F2140" s="19">
        <v>27915</v>
      </c>
      <c r="G2140" s="14">
        <f t="shared" si="39"/>
        <v>-27915</v>
      </c>
      <c r="H2140" s="1220"/>
    </row>
    <row r="2141" spans="1:8" x14ac:dyDescent="0.25">
      <c r="A2141" s="112">
        <v>44532</v>
      </c>
      <c r="B2141" s="21" t="s">
        <v>6407</v>
      </c>
      <c r="C2141" s="13" t="s">
        <v>1802</v>
      </c>
      <c r="D2141" s="764"/>
      <c r="E2141" s="22"/>
      <c r="F2141" s="19">
        <v>110233</v>
      </c>
      <c r="G2141" s="14">
        <f t="shared" si="39"/>
        <v>-110233</v>
      </c>
      <c r="H2141" s="1317" t="s">
        <v>7535</v>
      </c>
    </row>
    <row r="2142" spans="1:8" x14ac:dyDescent="0.25">
      <c r="A2142" s="112">
        <v>44532</v>
      </c>
      <c r="B2142" s="21" t="s">
        <v>6506</v>
      </c>
      <c r="C2142" s="13" t="s">
        <v>1802</v>
      </c>
      <c r="D2142" s="764"/>
      <c r="E2142" s="22"/>
      <c r="F2142" s="19">
        <v>230169</v>
      </c>
      <c r="G2142" s="14">
        <f t="shared" si="39"/>
        <v>-230169</v>
      </c>
      <c r="H2142" s="1317"/>
    </row>
    <row r="2143" spans="1:8" x14ac:dyDescent="0.25">
      <c r="A2143" s="112">
        <v>44532</v>
      </c>
      <c r="B2143" s="21" t="s">
        <v>6509</v>
      </c>
      <c r="C2143" s="13" t="s">
        <v>1802</v>
      </c>
      <c r="D2143" s="764"/>
      <c r="E2143" s="22"/>
      <c r="F2143" s="19">
        <v>136986</v>
      </c>
      <c r="G2143" s="14">
        <f t="shared" si="39"/>
        <v>-136986</v>
      </c>
      <c r="H2143" s="1317"/>
    </row>
    <row r="2144" spans="1:8" x14ac:dyDescent="0.25">
      <c r="A2144" s="112">
        <v>44532</v>
      </c>
      <c r="B2144" s="21" t="s">
        <v>6718</v>
      </c>
      <c r="C2144" s="13" t="s">
        <v>1802</v>
      </c>
      <c r="D2144" s="764"/>
      <c r="E2144" s="22"/>
      <c r="F2144" s="19">
        <v>10112</v>
      </c>
      <c r="G2144" s="14">
        <f t="shared" si="39"/>
        <v>-10112</v>
      </c>
      <c r="H2144" s="131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316" t="s">
        <v>7554</v>
      </c>
    </row>
    <row r="2148" spans="1:8" x14ac:dyDescent="0.25">
      <c r="A2148" s="112">
        <v>44538</v>
      </c>
      <c r="B2148" s="21" t="s">
        <v>2651</v>
      </c>
      <c r="C2148" s="13" t="s">
        <v>5680</v>
      </c>
      <c r="D2148" s="764"/>
      <c r="E2148" s="22"/>
      <c r="F2148" s="19">
        <v>72300</v>
      </c>
      <c r="G2148" s="14">
        <f t="shared" ref="G2148:G2190" si="40">E2148-F2148</f>
        <v>-72300</v>
      </c>
      <c r="H2148" s="1316"/>
    </row>
    <row r="2149" spans="1:8" x14ac:dyDescent="0.25">
      <c r="A2149" s="112">
        <v>44538</v>
      </c>
      <c r="B2149" s="21" t="s">
        <v>6407</v>
      </c>
      <c r="C2149" s="13" t="s">
        <v>5680</v>
      </c>
      <c r="D2149" s="764"/>
      <c r="E2149" s="22"/>
      <c r="F2149" s="19">
        <v>9500</v>
      </c>
      <c r="G2149" s="14">
        <f t="shared" si="40"/>
        <v>-9500</v>
      </c>
      <c r="H2149" s="1316"/>
    </row>
    <row r="2150" spans="1:8" x14ac:dyDescent="0.25">
      <c r="A2150" s="112">
        <v>44538</v>
      </c>
      <c r="B2150" s="21" t="s">
        <v>6509</v>
      </c>
      <c r="C2150" s="13" t="s">
        <v>5680</v>
      </c>
      <c r="D2150" s="764"/>
      <c r="E2150" s="22"/>
      <c r="F2150" s="19">
        <v>59100</v>
      </c>
      <c r="G2150" s="14">
        <f t="shared" si="40"/>
        <v>-59100</v>
      </c>
      <c r="H2150" s="131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322" t="s">
        <v>7673</v>
      </c>
    </row>
    <row r="2175" spans="1:8" x14ac:dyDescent="0.25">
      <c r="A2175" s="112">
        <v>44610</v>
      </c>
      <c r="B2175" s="21" t="s">
        <v>6953</v>
      </c>
      <c r="C2175" s="745" t="s">
        <v>7465</v>
      </c>
      <c r="D2175" s="764"/>
      <c r="E2175" s="746"/>
      <c r="F2175" s="747">
        <f>50900+252</f>
        <v>51152</v>
      </c>
      <c r="G2175" s="746">
        <f t="shared" si="40"/>
        <v>-51152</v>
      </c>
      <c r="H2175" s="1322"/>
    </row>
    <row r="2176" spans="1:8" x14ac:dyDescent="0.25">
      <c r="A2176" s="112">
        <v>44610</v>
      </c>
      <c r="B2176" s="21" t="s">
        <v>7065</v>
      </c>
      <c r="C2176" s="745" t="s">
        <v>7465</v>
      </c>
      <c r="D2176" s="764"/>
      <c r="E2176" s="746"/>
      <c r="F2176" s="747">
        <v>30105</v>
      </c>
      <c r="G2176" s="746">
        <f t="shared" si="40"/>
        <v>-30105</v>
      </c>
      <c r="H2176" s="132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9" t="s">
        <v>7889</v>
      </c>
    </row>
    <row r="2189" spans="1:8" x14ac:dyDescent="0.25">
      <c r="A2189" s="112">
        <v>44627</v>
      </c>
      <c r="B2189" s="21" t="s">
        <v>37</v>
      </c>
      <c r="C2189" s="13" t="s">
        <v>7240</v>
      </c>
      <c r="D2189" s="764"/>
      <c r="E2189" s="22"/>
      <c r="F2189" s="19">
        <v>66360</v>
      </c>
      <c r="G2189" s="14">
        <f t="shared" si="40"/>
        <v>-66360</v>
      </c>
      <c r="H2189" s="1219"/>
    </row>
    <row r="2190" spans="1:8" x14ac:dyDescent="0.25">
      <c r="A2190" s="112">
        <v>44627</v>
      </c>
      <c r="B2190" s="21" t="s">
        <v>1399</v>
      </c>
      <c r="C2190" s="745" t="s">
        <v>166</v>
      </c>
      <c r="D2190" s="764"/>
      <c r="E2190" s="746"/>
      <c r="F2190" s="746">
        <v>204468</v>
      </c>
      <c r="G2190" s="746">
        <f t="shared" si="40"/>
        <v>-204468</v>
      </c>
      <c r="H2190" s="1297" t="s">
        <v>7781</v>
      </c>
    </row>
    <row r="2191" spans="1:8" x14ac:dyDescent="0.25">
      <c r="A2191" s="112">
        <v>44627</v>
      </c>
      <c r="B2191" s="21" t="s">
        <v>7065</v>
      </c>
      <c r="C2191" s="745" t="s">
        <v>166</v>
      </c>
      <c r="D2191" s="764"/>
      <c r="E2191" s="746"/>
      <c r="F2191" s="746">
        <v>12627</v>
      </c>
      <c r="G2191" s="746">
        <f t="shared" ref="G2191:G2308" si="41">E2191-F2191</f>
        <v>-12627</v>
      </c>
      <c r="H2191" s="1297"/>
    </row>
    <row r="2192" spans="1:8" x14ac:dyDescent="0.25">
      <c r="A2192" s="112">
        <v>44627</v>
      </c>
      <c r="B2192" s="21" t="s">
        <v>7655</v>
      </c>
      <c r="C2192" s="745" t="s">
        <v>166</v>
      </c>
      <c r="D2192" s="764"/>
      <c r="E2192" s="746"/>
      <c r="F2192" s="746">
        <v>80000</v>
      </c>
      <c r="G2192" s="746">
        <f t="shared" si="41"/>
        <v>-80000</v>
      </c>
      <c r="H2192" s="1297"/>
    </row>
    <row r="2193" spans="1:8" x14ac:dyDescent="0.25">
      <c r="A2193" s="112">
        <v>44627</v>
      </c>
      <c r="B2193" s="21" t="s">
        <v>6953</v>
      </c>
      <c r="C2193" s="745" t="s">
        <v>166</v>
      </c>
      <c r="D2193" s="764"/>
      <c r="E2193" s="746"/>
      <c r="F2193" s="746">
        <v>2905</v>
      </c>
      <c r="G2193" s="746">
        <f t="shared" si="41"/>
        <v>-2905</v>
      </c>
      <c r="H2193" s="129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98" t="s">
        <v>7701</v>
      </c>
    </row>
    <row r="2201" spans="1:8" x14ac:dyDescent="0.25">
      <c r="A2201" s="112">
        <v>44627</v>
      </c>
      <c r="B2201" s="21" t="s">
        <v>7655</v>
      </c>
      <c r="C2201" s="13" t="s">
        <v>7240</v>
      </c>
      <c r="D2201" s="776" t="s">
        <v>7700</v>
      </c>
      <c r="E2201" s="22">
        <v>19800</v>
      </c>
      <c r="F2201" s="19"/>
      <c r="G2201" s="20">
        <f t="shared" si="41"/>
        <v>19800</v>
      </c>
      <c r="H2201" s="1298"/>
    </row>
    <row r="2202" spans="1:8" x14ac:dyDescent="0.25">
      <c r="A2202" s="112">
        <v>44637</v>
      </c>
      <c r="B2202" s="21" t="s">
        <v>7655</v>
      </c>
      <c r="C2202" s="13" t="s">
        <v>5680</v>
      </c>
      <c r="D2202" s="764">
        <v>35</v>
      </c>
      <c r="E2202" s="22">
        <f>11300+8400+7000+11700+2500</f>
        <v>40900</v>
      </c>
      <c r="F2202" s="19"/>
      <c r="G2202" s="20">
        <f t="shared" si="41"/>
        <v>40900</v>
      </c>
      <c r="H2202" s="1298" t="s">
        <v>7701</v>
      </c>
    </row>
    <row r="2203" spans="1:8" x14ac:dyDescent="0.25">
      <c r="A2203" s="112">
        <v>44637</v>
      </c>
      <c r="B2203" s="21" t="s">
        <v>7553</v>
      </c>
      <c r="C2203" s="13" t="s">
        <v>5680</v>
      </c>
      <c r="D2203" s="764">
        <v>35</v>
      </c>
      <c r="E2203" s="22">
        <f>7600+3500</f>
        <v>11100</v>
      </c>
      <c r="F2203" s="19"/>
      <c r="G2203" s="20">
        <f t="shared" si="41"/>
        <v>11100</v>
      </c>
      <c r="H2203" s="1298"/>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323" t="s">
        <v>7743</v>
      </c>
    </row>
    <row r="2219" spans="1:8" x14ac:dyDescent="0.25">
      <c r="A2219" s="112">
        <v>44645</v>
      </c>
      <c r="B2219" s="21" t="s">
        <v>6503</v>
      </c>
      <c r="C2219" s="13" t="s">
        <v>166</v>
      </c>
      <c r="D2219" s="764"/>
      <c r="E2219" s="22"/>
      <c r="F2219" s="19">
        <v>51585</v>
      </c>
      <c r="G2219" s="14">
        <f t="shared" si="41"/>
        <v>-51585</v>
      </c>
      <c r="H2219" s="1323"/>
    </row>
    <row r="2220" spans="1:8" x14ac:dyDescent="0.25">
      <c r="A2220" s="112">
        <v>44645</v>
      </c>
      <c r="B2220" s="21" t="s">
        <v>7655</v>
      </c>
      <c r="C2220" s="13" t="s">
        <v>166</v>
      </c>
      <c r="D2220" s="764"/>
      <c r="E2220" s="22"/>
      <c r="F2220" s="19">
        <v>122000</v>
      </c>
      <c r="G2220" s="14">
        <f t="shared" si="41"/>
        <v>-122000</v>
      </c>
      <c r="H2220" s="1323"/>
    </row>
    <row r="2221" spans="1:8" x14ac:dyDescent="0.25">
      <c r="A2221" s="112">
        <v>44645</v>
      </c>
      <c r="B2221" s="21" t="s">
        <v>37</v>
      </c>
      <c r="C2221" s="13" t="s">
        <v>166</v>
      </c>
      <c r="D2221" s="764"/>
      <c r="E2221" s="22"/>
      <c r="F2221" s="19">
        <v>8000</v>
      </c>
      <c r="G2221" s="14">
        <f t="shared" si="41"/>
        <v>-8000</v>
      </c>
      <c r="H2221" s="1323"/>
    </row>
    <row r="2222" spans="1:8" x14ac:dyDescent="0.25">
      <c r="A2222" s="112">
        <v>44645</v>
      </c>
      <c r="B2222" s="21" t="s">
        <v>7553</v>
      </c>
      <c r="C2222" s="13" t="s">
        <v>166</v>
      </c>
      <c r="D2222" s="764"/>
      <c r="E2222" s="22"/>
      <c r="F2222" s="19">
        <v>7857</v>
      </c>
      <c r="G2222" s="14">
        <f t="shared" si="41"/>
        <v>-7857</v>
      </c>
      <c r="H2222" s="1323"/>
    </row>
    <row r="2223" spans="1:8" x14ac:dyDescent="0.25">
      <c r="A2223" s="112">
        <v>44651</v>
      </c>
      <c r="B2223" s="21" t="s">
        <v>7065</v>
      </c>
      <c r="C2223" s="13" t="s">
        <v>164</v>
      </c>
      <c r="D2223" s="764"/>
      <c r="E2223" s="22"/>
      <c r="F2223" s="19">
        <v>100000</v>
      </c>
      <c r="G2223" s="14">
        <f t="shared" si="41"/>
        <v>-100000</v>
      </c>
      <c r="H2223" s="1297" t="s">
        <v>7745</v>
      </c>
    </row>
    <row r="2224" spans="1:8" x14ac:dyDescent="0.25">
      <c r="A2224" s="112">
        <v>44651</v>
      </c>
      <c r="B2224" s="21" t="s">
        <v>7110</v>
      </c>
      <c r="C2224" s="13" t="s">
        <v>164</v>
      </c>
      <c r="D2224" s="764"/>
      <c r="E2224" s="22"/>
      <c r="F2224" s="19">
        <v>100000</v>
      </c>
      <c r="G2224" s="14">
        <f t="shared" si="41"/>
        <v>-100000</v>
      </c>
      <c r="H2224" s="129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26" t="s">
        <v>7749</v>
      </c>
    </row>
    <row r="2231" spans="1:8" x14ac:dyDescent="0.25">
      <c r="A2231" s="112">
        <v>44651</v>
      </c>
      <c r="B2231" s="21" t="s">
        <v>7728</v>
      </c>
      <c r="C2231" s="13" t="s">
        <v>180</v>
      </c>
      <c r="D2231" s="764" t="s">
        <v>3917</v>
      </c>
      <c r="E2231" s="22"/>
      <c r="F2231" s="19">
        <v>710</v>
      </c>
      <c r="G2231" s="14">
        <f t="shared" si="41"/>
        <v>-710</v>
      </c>
      <c r="H2231" s="132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26" t="s">
        <v>7806</v>
      </c>
    </row>
    <row r="2242" spans="1:8" x14ac:dyDescent="0.25">
      <c r="A2242" s="112">
        <v>44669</v>
      </c>
      <c r="B2242" s="21" t="s">
        <v>7655</v>
      </c>
      <c r="C2242" s="13" t="s">
        <v>7240</v>
      </c>
      <c r="D2242" s="764"/>
      <c r="E2242" s="22"/>
      <c r="F2242" s="19">
        <v>14740</v>
      </c>
      <c r="G2242" s="14">
        <f t="shared" si="41"/>
        <v>-14740</v>
      </c>
      <c r="H2242" s="1326"/>
    </row>
    <row r="2243" spans="1:8" x14ac:dyDescent="0.25">
      <c r="A2243" s="112">
        <v>44669</v>
      </c>
      <c r="B2243" s="21" t="s">
        <v>7110</v>
      </c>
      <c r="C2243" s="13" t="s">
        <v>7240</v>
      </c>
      <c r="D2243" s="764"/>
      <c r="E2243" s="22"/>
      <c r="F2243" s="19">
        <v>12000</v>
      </c>
      <c r="G2243" s="14">
        <f t="shared" si="41"/>
        <v>-12000</v>
      </c>
      <c r="H2243" s="1326"/>
    </row>
    <row r="2244" spans="1:8" x14ac:dyDescent="0.25">
      <c r="A2244" s="112">
        <v>44669</v>
      </c>
      <c r="B2244" s="21" t="s">
        <v>7553</v>
      </c>
      <c r="C2244" s="13" t="s">
        <v>7240</v>
      </c>
      <c r="D2244" s="764"/>
      <c r="E2244" s="22"/>
      <c r="F2244" s="19">
        <v>14230</v>
      </c>
      <c r="G2244" s="14">
        <f t="shared" si="41"/>
        <v>-14230</v>
      </c>
      <c r="H2244" s="132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27" t="s">
        <v>7838</v>
      </c>
    </row>
    <row r="2250" spans="1:8" x14ac:dyDescent="0.25">
      <c r="A2250" s="715">
        <v>44676</v>
      </c>
      <c r="B2250" s="716" t="s">
        <v>3945</v>
      </c>
      <c r="C2250" s="717" t="s">
        <v>437</v>
      </c>
      <c r="D2250" s="764"/>
      <c r="E2250" s="718"/>
      <c r="F2250" s="719">
        <v>2600</v>
      </c>
      <c r="G2250" s="718">
        <f t="shared" si="41"/>
        <v>-2600</v>
      </c>
      <c r="H2250" s="1327"/>
    </row>
    <row r="2251" spans="1:8" x14ac:dyDescent="0.25">
      <c r="A2251" s="715">
        <v>44676</v>
      </c>
      <c r="B2251" s="716" t="s">
        <v>7110</v>
      </c>
      <c r="C2251" s="717" t="s">
        <v>437</v>
      </c>
      <c r="D2251" s="764"/>
      <c r="E2251" s="718"/>
      <c r="F2251" s="719">
        <v>24420</v>
      </c>
      <c r="G2251" s="718">
        <f t="shared" si="41"/>
        <v>-24420</v>
      </c>
      <c r="H2251" s="1327"/>
    </row>
    <row r="2252" spans="1:8" x14ac:dyDescent="0.25">
      <c r="A2252" s="715">
        <v>44676</v>
      </c>
      <c r="B2252" s="716" t="s">
        <v>1399</v>
      </c>
      <c r="C2252" s="717" t="s">
        <v>437</v>
      </c>
      <c r="D2252" s="764"/>
      <c r="E2252" s="718"/>
      <c r="F2252" s="719">
        <v>57690</v>
      </c>
      <c r="G2252" s="718">
        <f t="shared" si="41"/>
        <v>-57690</v>
      </c>
      <c r="H2252" s="132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94" t="s">
        <v>7985</v>
      </c>
    </row>
    <row r="2267" spans="1:8" x14ac:dyDescent="0.25">
      <c r="A2267" s="112">
        <v>44695</v>
      </c>
      <c r="B2267" s="21" t="s">
        <v>7110</v>
      </c>
      <c r="C2267" s="13" t="s">
        <v>166</v>
      </c>
      <c r="D2267" s="764"/>
      <c r="E2267" s="22"/>
      <c r="F2267" s="19">
        <v>3880</v>
      </c>
      <c r="G2267" s="14">
        <f t="shared" si="41"/>
        <v>-3880</v>
      </c>
      <c r="H2267" s="1294"/>
    </row>
    <row r="2268" spans="1:8" x14ac:dyDescent="0.25">
      <c r="A2268" s="112">
        <v>44695</v>
      </c>
      <c r="B2268" s="21" t="s">
        <v>7553</v>
      </c>
      <c r="C2268" s="13" t="s">
        <v>166</v>
      </c>
      <c r="D2268" s="764"/>
      <c r="E2268" s="22"/>
      <c r="F2268" s="19">
        <v>25143</v>
      </c>
      <c r="G2268" s="14">
        <f t="shared" si="41"/>
        <v>-25143</v>
      </c>
      <c r="H2268" s="1294"/>
    </row>
    <row r="2269" spans="1:8" x14ac:dyDescent="0.25">
      <c r="A2269" s="112">
        <v>44695</v>
      </c>
      <c r="B2269" s="21" t="s">
        <v>1399</v>
      </c>
      <c r="C2269" s="13" t="s">
        <v>166</v>
      </c>
      <c r="D2269" s="764"/>
      <c r="E2269" s="22"/>
      <c r="F2269" s="19">
        <v>116480</v>
      </c>
      <c r="G2269" s="14">
        <f t="shared" si="41"/>
        <v>-116480</v>
      </c>
      <c r="H2269" s="1294"/>
    </row>
    <row r="2270" spans="1:8" x14ac:dyDescent="0.25">
      <c r="A2270" s="112">
        <v>44695</v>
      </c>
      <c r="B2270" s="21" t="s">
        <v>7741</v>
      </c>
      <c r="C2270" s="13" t="s">
        <v>166</v>
      </c>
      <c r="D2270" s="764"/>
      <c r="E2270" s="22"/>
      <c r="F2270" s="19">
        <v>24000</v>
      </c>
      <c r="G2270" s="14">
        <f t="shared" si="41"/>
        <v>-24000</v>
      </c>
      <c r="H2270" s="1294"/>
    </row>
    <row r="2271" spans="1:8" x14ac:dyDescent="0.25">
      <c r="A2271" s="112">
        <v>44695</v>
      </c>
      <c r="B2271" s="21" t="s">
        <v>7810</v>
      </c>
      <c r="C2271" s="13" t="s">
        <v>166</v>
      </c>
      <c r="D2271" s="764"/>
      <c r="E2271" s="22"/>
      <c r="F2271" s="19">
        <v>15820</v>
      </c>
      <c r="G2271" s="14">
        <f t="shared" si="41"/>
        <v>-15820</v>
      </c>
      <c r="H2271" s="1294"/>
    </row>
    <row r="2272" spans="1:8" x14ac:dyDescent="0.25">
      <c r="A2272" s="112">
        <v>44695</v>
      </c>
      <c r="B2272" s="21" t="s">
        <v>3944</v>
      </c>
      <c r="C2272" s="13" t="s">
        <v>166</v>
      </c>
      <c r="D2272" s="764"/>
      <c r="E2272" s="22"/>
      <c r="F2272" s="19">
        <v>5200</v>
      </c>
      <c r="G2272" s="14">
        <f t="shared" si="41"/>
        <v>-5200</v>
      </c>
      <c r="H2272" s="1294"/>
    </row>
    <row r="2273" spans="1:8" x14ac:dyDescent="0.25">
      <c r="A2273" s="112">
        <v>44695</v>
      </c>
      <c r="B2273" s="21" t="s">
        <v>1399</v>
      </c>
      <c r="C2273" s="13" t="s">
        <v>166</v>
      </c>
      <c r="D2273" s="764"/>
      <c r="E2273" s="22"/>
      <c r="F2273" s="19">
        <v>84852</v>
      </c>
      <c r="G2273" s="14">
        <f t="shared" si="41"/>
        <v>-84852</v>
      </c>
      <c r="H2273" s="129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90" t="s">
        <v>7893</v>
      </c>
    </row>
    <row r="2278" spans="1:8" x14ac:dyDescent="0.25">
      <c r="A2278" s="112">
        <v>44709</v>
      </c>
      <c r="B2278" s="21" t="s">
        <v>7065</v>
      </c>
      <c r="C2278" s="13" t="s">
        <v>164</v>
      </c>
      <c r="D2278" s="764"/>
      <c r="E2278" s="22"/>
      <c r="F2278" s="19">
        <v>49174</v>
      </c>
      <c r="G2278" s="14">
        <f t="shared" si="41"/>
        <v>-49174</v>
      </c>
      <c r="H2278" s="1290"/>
    </row>
    <row r="2279" spans="1:8" x14ac:dyDescent="0.25">
      <c r="A2279" s="112">
        <v>44709</v>
      </c>
      <c r="B2279" s="21" t="s">
        <v>7110</v>
      </c>
      <c r="C2279" s="13" t="s">
        <v>164</v>
      </c>
      <c r="D2279" s="764"/>
      <c r="E2279" s="22"/>
      <c r="F2279" s="19">
        <v>36997</v>
      </c>
      <c r="G2279" s="14">
        <f t="shared" si="41"/>
        <v>-36997</v>
      </c>
      <c r="H2279" s="1290"/>
    </row>
    <row r="2280" spans="1:8" x14ac:dyDescent="0.25">
      <c r="A2280" s="112">
        <v>44709</v>
      </c>
      <c r="B2280" s="21" t="s">
        <v>7553</v>
      </c>
      <c r="C2280" s="13" t="s">
        <v>164</v>
      </c>
      <c r="D2280" s="764"/>
      <c r="E2280" s="22"/>
      <c r="F2280" s="19">
        <v>4174</v>
      </c>
      <c r="G2280" s="14">
        <f t="shared" si="41"/>
        <v>-4174</v>
      </c>
      <c r="H2280" s="1290"/>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90" t="s">
        <v>7894</v>
      </c>
    </row>
    <row r="2284" spans="1:8" x14ac:dyDescent="0.25">
      <c r="A2284" s="112">
        <v>44711</v>
      </c>
      <c r="B2284" s="21" t="s">
        <v>7553</v>
      </c>
      <c r="C2284" s="13" t="s">
        <v>5680</v>
      </c>
      <c r="D2284" s="764"/>
      <c r="E2284" s="22"/>
      <c r="F2284" s="19">
        <v>5700</v>
      </c>
      <c r="G2284" s="14">
        <f t="shared" si="41"/>
        <v>-5700</v>
      </c>
      <c r="H2284" s="1290"/>
    </row>
    <row r="2285" spans="1:8" x14ac:dyDescent="0.25">
      <c r="A2285" s="112">
        <v>44711</v>
      </c>
      <c r="B2285" s="21" t="s">
        <v>7741</v>
      </c>
      <c r="C2285" s="13" t="s">
        <v>5680</v>
      </c>
      <c r="D2285" s="764"/>
      <c r="E2285" s="22"/>
      <c r="F2285" s="19">
        <v>74800</v>
      </c>
      <c r="G2285" s="14">
        <f t="shared" si="41"/>
        <v>-74800</v>
      </c>
      <c r="H2285" s="1290"/>
    </row>
    <row r="2286" spans="1:8" x14ac:dyDescent="0.25">
      <c r="A2286" s="112">
        <v>44711</v>
      </c>
      <c r="B2286" s="21" t="s">
        <v>7553</v>
      </c>
      <c r="C2286" s="13" t="s">
        <v>7240</v>
      </c>
      <c r="D2286" s="764"/>
      <c r="E2286" s="22"/>
      <c r="F2286" s="19">
        <v>50320</v>
      </c>
      <c r="G2286" s="14">
        <f t="shared" si="41"/>
        <v>-50320</v>
      </c>
      <c r="H2286" s="1290" t="s">
        <v>7895</v>
      </c>
    </row>
    <row r="2287" spans="1:8" x14ac:dyDescent="0.25">
      <c r="A2287" s="112">
        <v>44711</v>
      </c>
      <c r="B2287" s="21" t="s">
        <v>7655</v>
      </c>
      <c r="C2287" s="13" t="s">
        <v>7240</v>
      </c>
      <c r="D2287" s="764"/>
      <c r="E2287" s="22"/>
      <c r="F2287" s="19">
        <v>8180</v>
      </c>
      <c r="G2287" s="14">
        <f t="shared" si="41"/>
        <v>-8180</v>
      </c>
      <c r="H2287" s="1290"/>
    </row>
    <row r="2288" spans="1:8" x14ac:dyDescent="0.25">
      <c r="A2288" s="112">
        <v>44711</v>
      </c>
      <c r="B2288" s="21" t="s">
        <v>7810</v>
      </c>
      <c r="C2288" s="13" t="s">
        <v>7240</v>
      </c>
      <c r="D2288" s="764"/>
      <c r="E2288" s="22"/>
      <c r="F2288" s="19">
        <v>17000</v>
      </c>
      <c r="G2288" s="14">
        <f t="shared" si="41"/>
        <v>-17000</v>
      </c>
      <c r="H2288" s="1290"/>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90" t="s">
        <v>1156</v>
      </c>
    </row>
    <row r="2292" spans="1:8" x14ac:dyDescent="0.25">
      <c r="A2292" s="112">
        <v>44712</v>
      </c>
      <c r="B2292" s="21" t="s">
        <v>6407</v>
      </c>
      <c r="C2292" s="13" t="s">
        <v>3010</v>
      </c>
      <c r="D2292" s="764"/>
      <c r="E2292" s="22"/>
      <c r="F2292" s="19">
        <v>28567</v>
      </c>
      <c r="G2292" s="14">
        <f t="shared" si="41"/>
        <v>-28567</v>
      </c>
      <c r="H2292" s="1290"/>
    </row>
    <row r="2293" spans="1:8" x14ac:dyDescent="0.25">
      <c r="A2293" s="112">
        <v>44712</v>
      </c>
      <c r="B2293" s="21" t="s">
        <v>6509</v>
      </c>
      <c r="C2293" s="13" t="s">
        <v>3010</v>
      </c>
      <c r="D2293" s="764"/>
      <c r="E2293" s="22"/>
      <c r="F2293" s="19">
        <v>3053</v>
      </c>
      <c r="G2293" s="14">
        <f t="shared" si="41"/>
        <v>-3053</v>
      </c>
      <c r="H2293" s="1290"/>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325" t="s">
        <v>7988</v>
      </c>
    </row>
    <row r="2301" spans="1:8" x14ac:dyDescent="0.25">
      <c r="A2301" s="112">
        <v>44726</v>
      </c>
      <c r="B2301" s="21" t="s">
        <v>7914</v>
      </c>
      <c r="C2301" s="13" t="s">
        <v>166</v>
      </c>
      <c r="D2301" s="764"/>
      <c r="E2301" s="22"/>
      <c r="F2301" s="19">
        <v>132000</v>
      </c>
      <c r="G2301" s="14">
        <f t="shared" si="41"/>
        <v>-132000</v>
      </c>
      <c r="H2301" s="1325"/>
    </row>
    <row r="2302" spans="1:8" x14ac:dyDescent="0.25">
      <c r="A2302" s="112">
        <v>44726</v>
      </c>
      <c r="B2302" s="21" t="s">
        <v>7914</v>
      </c>
      <c r="C2302" s="13" t="s">
        <v>166</v>
      </c>
      <c r="D2302" s="764"/>
      <c r="E2302" s="22"/>
      <c r="F2302" s="19">
        <v>151650</v>
      </c>
      <c r="G2302" s="14">
        <f t="shared" si="41"/>
        <v>-151650</v>
      </c>
      <c r="H2302" s="1325"/>
    </row>
    <row r="2303" spans="1:8" x14ac:dyDescent="0.25">
      <c r="A2303" s="112">
        <v>44726</v>
      </c>
      <c r="B2303" s="21" t="s">
        <v>7914</v>
      </c>
      <c r="C2303" s="13" t="s">
        <v>166</v>
      </c>
      <c r="D2303" s="764"/>
      <c r="E2303" s="22"/>
      <c r="F2303" s="19">
        <f>500000-F2302-F2301-F2300</f>
        <v>60560</v>
      </c>
      <c r="G2303" s="14">
        <f t="shared" si="41"/>
        <v>-60560</v>
      </c>
      <c r="H2303" s="1325"/>
    </row>
    <row r="2304" spans="1:8" ht="15.75" customHeight="1" x14ac:dyDescent="0.25">
      <c r="A2304" s="112">
        <v>44726</v>
      </c>
      <c r="B2304" s="21" t="s">
        <v>2932</v>
      </c>
      <c r="C2304" s="13" t="s">
        <v>161</v>
      </c>
      <c r="D2304" s="764"/>
      <c r="E2304" s="22"/>
      <c r="F2304" s="19">
        <v>21337</v>
      </c>
      <c r="G2304" s="14">
        <f t="shared" si="41"/>
        <v>-21337</v>
      </c>
      <c r="H2304" s="1333" t="s">
        <v>7957</v>
      </c>
    </row>
    <row r="2305" spans="1:8" ht="15.75" customHeight="1" x14ac:dyDescent="0.25">
      <c r="A2305" s="112">
        <v>44726</v>
      </c>
      <c r="B2305" s="21" t="s">
        <v>7728</v>
      </c>
      <c r="C2305" s="13" t="s">
        <v>161</v>
      </c>
      <c r="D2305" s="764"/>
      <c r="E2305" s="22"/>
      <c r="F2305" s="19">
        <v>44651</v>
      </c>
      <c r="G2305" s="14">
        <f t="shared" si="41"/>
        <v>-44651</v>
      </c>
      <c r="H2305" s="1333"/>
    </row>
    <row r="2306" spans="1:8" ht="15.75" customHeight="1" x14ac:dyDescent="0.25">
      <c r="A2306" s="112">
        <v>44726</v>
      </c>
      <c r="B2306" s="21" t="s">
        <v>7741</v>
      </c>
      <c r="C2306" s="13" t="s">
        <v>161</v>
      </c>
      <c r="D2306" s="764"/>
      <c r="E2306" s="22"/>
      <c r="F2306" s="19">
        <v>33179</v>
      </c>
      <c r="G2306" s="14">
        <f t="shared" si="41"/>
        <v>-33179</v>
      </c>
      <c r="H2306" s="1333"/>
    </row>
    <row r="2307" spans="1:8" ht="16.5" customHeight="1" x14ac:dyDescent="0.25">
      <c r="A2307" s="112">
        <v>44726</v>
      </c>
      <c r="B2307" s="21" t="s">
        <v>7810</v>
      </c>
      <c r="C2307" s="13" t="s">
        <v>161</v>
      </c>
      <c r="D2307" s="764"/>
      <c r="E2307" s="22"/>
      <c r="F2307" s="19">
        <v>58530</v>
      </c>
      <c r="G2307" s="14">
        <f t="shared" si="41"/>
        <v>-58530</v>
      </c>
      <c r="H2307" s="133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302" t="s">
        <v>8530</v>
      </c>
    </row>
    <row r="2433" spans="1:8" x14ac:dyDescent="0.25">
      <c r="A2433" s="112">
        <v>44859</v>
      </c>
      <c r="B2433" s="21" t="s">
        <v>8068</v>
      </c>
      <c r="C2433" s="13" t="s">
        <v>166</v>
      </c>
      <c r="D2433" s="764"/>
      <c r="E2433" s="22"/>
      <c r="F2433" s="19">
        <v>31200</v>
      </c>
      <c r="G2433" s="14">
        <f t="shared" si="47"/>
        <v>-31200</v>
      </c>
      <c r="H2433" s="1302"/>
    </row>
    <row r="2434" spans="1:8" x14ac:dyDescent="0.25">
      <c r="A2434" s="112">
        <v>44859</v>
      </c>
      <c r="B2434" s="21" t="s">
        <v>8547</v>
      </c>
      <c r="C2434" s="13" t="s">
        <v>166</v>
      </c>
      <c r="D2434" s="764"/>
      <c r="E2434" s="22"/>
      <c r="F2434" s="19">
        <v>109718</v>
      </c>
      <c r="G2434" s="14">
        <f t="shared" si="47"/>
        <v>-109718</v>
      </c>
      <c r="H2434" s="1302"/>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0" t="s">
        <v>8542</v>
      </c>
    </row>
    <row r="2439" spans="1:8" x14ac:dyDescent="0.25">
      <c r="A2439" s="112">
        <v>44860</v>
      </c>
      <c r="B2439" s="21" t="s">
        <v>6503</v>
      </c>
      <c r="C2439" s="13" t="s">
        <v>2195</v>
      </c>
      <c r="D2439" s="764"/>
      <c r="E2439" s="22"/>
      <c r="F2439" s="19">
        <v>23920</v>
      </c>
      <c r="G2439" s="14">
        <f t="shared" si="47"/>
        <v>-23920</v>
      </c>
      <c r="H2439" s="1220"/>
    </row>
    <row r="2440" spans="1:8" x14ac:dyDescent="0.25">
      <c r="A2440" s="112">
        <v>44860</v>
      </c>
      <c r="B2440" s="21" t="s">
        <v>8547</v>
      </c>
      <c r="C2440" s="13" t="s">
        <v>2195</v>
      </c>
      <c r="D2440" s="764"/>
      <c r="E2440" s="22"/>
      <c r="F2440" s="19">
        <v>11080</v>
      </c>
      <c r="G2440" s="14">
        <f t="shared" si="47"/>
        <v>-11080</v>
      </c>
      <c r="H2440" s="122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9" t="s">
        <v>8615</v>
      </c>
    </row>
    <row r="2462" spans="1:8" x14ac:dyDescent="0.25">
      <c r="A2462" s="112">
        <v>44872</v>
      </c>
      <c r="B2462" s="21" t="s">
        <v>7810</v>
      </c>
      <c r="C2462" s="13" t="s">
        <v>162</v>
      </c>
      <c r="D2462" s="764"/>
      <c r="E2462" s="22"/>
      <c r="F2462" s="19">
        <v>35000</v>
      </c>
      <c r="G2462" s="14">
        <f t="shared" si="47"/>
        <v>-35000</v>
      </c>
      <c r="H2462" s="1219"/>
    </row>
    <row r="2463" spans="1:8" x14ac:dyDescent="0.25">
      <c r="A2463" s="112">
        <v>44872</v>
      </c>
      <c r="B2463" s="21" t="s">
        <v>7914</v>
      </c>
      <c r="C2463" s="13" t="s">
        <v>162</v>
      </c>
      <c r="D2463" s="764"/>
      <c r="E2463" s="22"/>
      <c r="F2463" s="19">
        <v>26000</v>
      </c>
      <c r="G2463" s="14">
        <f t="shared" si="47"/>
        <v>-26000</v>
      </c>
      <c r="H2463" s="1219"/>
    </row>
    <row r="2464" spans="1:8" x14ac:dyDescent="0.25">
      <c r="A2464" s="112">
        <v>44872</v>
      </c>
      <c r="B2464" s="21" t="s">
        <v>8068</v>
      </c>
      <c r="C2464" s="13" t="s">
        <v>162</v>
      </c>
      <c r="D2464" s="764"/>
      <c r="E2464" s="22"/>
      <c r="F2464" s="19">
        <v>32000</v>
      </c>
      <c r="G2464" s="14">
        <f t="shared" si="47"/>
        <v>-32000</v>
      </c>
      <c r="H2464" s="121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9" t="s">
        <v>8664</v>
      </c>
    </row>
    <row r="2479" spans="1:8" x14ac:dyDescent="0.25">
      <c r="A2479" s="112">
        <v>44882</v>
      </c>
      <c r="B2479" s="21" t="s">
        <v>8034</v>
      </c>
      <c r="C2479" s="13" t="s">
        <v>161</v>
      </c>
      <c r="D2479" s="764"/>
      <c r="E2479" s="22"/>
      <c r="F2479" s="19">
        <v>60000</v>
      </c>
      <c r="G2479" s="14">
        <f t="shared" si="48"/>
        <v>-60000</v>
      </c>
      <c r="H2479" s="1219"/>
    </row>
    <row r="2480" spans="1:8" x14ac:dyDescent="0.25">
      <c r="A2480" s="112">
        <v>44882</v>
      </c>
      <c r="B2480" s="21" t="s">
        <v>7810</v>
      </c>
      <c r="C2480" s="13" t="s">
        <v>161</v>
      </c>
      <c r="D2480" s="764"/>
      <c r="E2480" s="22"/>
      <c r="F2480" s="19">
        <v>95</v>
      </c>
      <c r="G2480" s="14">
        <f t="shared" si="48"/>
        <v>-95</v>
      </c>
      <c r="H2480" s="1219" t="s">
        <v>4976</v>
      </c>
    </row>
    <row r="2481" spans="1:8" x14ac:dyDescent="0.25">
      <c r="A2481" s="112">
        <v>44882</v>
      </c>
      <c r="B2481" s="21" t="s">
        <v>8034</v>
      </c>
      <c r="C2481" s="13" t="s">
        <v>161</v>
      </c>
      <c r="D2481" s="764"/>
      <c r="E2481" s="22"/>
      <c r="F2481" s="19">
        <v>383</v>
      </c>
      <c r="G2481" s="14">
        <f t="shared" si="48"/>
        <v>-383</v>
      </c>
      <c r="H2481" s="1219"/>
    </row>
    <row r="2482" spans="1:8" x14ac:dyDescent="0.25">
      <c r="A2482" s="112">
        <v>44882</v>
      </c>
      <c r="B2482" s="21" t="s">
        <v>7914</v>
      </c>
      <c r="C2482" s="13" t="s">
        <v>8384</v>
      </c>
      <c r="D2482" s="764"/>
      <c r="E2482" s="22"/>
      <c r="F2482" s="19">
        <v>100000</v>
      </c>
      <c r="G2482" s="14">
        <f t="shared" si="48"/>
        <v>-100000</v>
      </c>
      <c r="H2482" s="1324" t="s">
        <v>8623</v>
      </c>
    </row>
    <row r="2483" spans="1:8" x14ac:dyDescent="0.25">
      <c r="A2483" s="112">
        <v>44882</v>
      </c>
      <c r="B2483" s="21" t="s">
        <v>8034</v>
      </c>
      <c r="C2483" s="13" t="s">
        <v>8384</v>
      </c>
      <c r="D2483" s="764"/>
      <c r="E2483" s="22"/>
      <c r="F2483" s="19">
        <v>100000</v>
      </c>
      <c r="G2483" s="14">
        <f t="shared" si="48"/>
        <v>-100000</v>
      </c>
      <c r="H2483" s="1324"/>
    </row>
    <row r="2484" spans="1:8" x14ac:dyDescent="0.25">
      <c r="A2484" s="112">
        <v>44882</v>
      </c>
      <c r="B2484" s="21" t="s">
        <v>8547</v>
      </c>
      <c r="C2484" s="13" t="s">
        <v>8384</v>
      </c>
      <c r="D2484" s="764"/>
      <c r="E2484" s="22"/>
      <c r="F2484" s="19">
        <v>200000</v>
      </c>
      <c r="G2484" s="14">
        <f t="shared" si="48"/>
        <v>-200000</v>
      </c>
      <c r="H2484" s="1324"/>
    </row>
    <row r="2485" spans="1:8" x14ac:dyDescent="0.25">
      <c r="A2485" s="112">
        <v>44882</v>
      </c>
      <c r="B2485" s="21" t="s">
        <v>8521</v>
      </c>
      <c r="C2485" s="13" t="s">
        <v>8384</v>
      </c>
      <c r="D2485" s="764"/>
      <c r="E2485" s="22"/>
      <c r="F2485" s="19">
        <v>100000</v>
      </c>
      <c r="G2485" s="14">
        <f t="shared" si="48"/>
        <v>-100000</v>
      </c>
      <c r="H2485" s="132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90" t="s">
        <v>8709</v>
      </c>
    </row>
    <row r="2501" spans="1:8" x14ac:dyDescent="0.25">
      <c r="A2501" s="112">
        <v>44888</v>
      </c>
      <c r="B2501" s="21" t="s">
        <v>7946</v>
      </c>
      <c r="C2501" s="13" t="s">
        <v>180</v>
      </c>
      <c r="D2501" s="764"/>
      <c r="E2501" s="22"/>
      <c r="F2501" s="19">
        <v>28000</v>
      </c>
      <c r="G2501" s="14">
        <f t="shared" si="48"/>
        <v>-28000</v>
      </c>
      <c r="H2501" s="1290"/>
    </row>
    <row r="2502" spans="1:8" x14ac:dyDescent="0.25">
      <c r="A2502" s="112">
        <v>44888</v>
      </c>
      <c r="B2502" s="21" t="s">
        <v>8034</v>
      </c>
      <c r="C2502" s="13" t="s">
        <v>180</v>
      </c>
      <c r="D2502" s="764"/>
      <c r="E2502" s="22"/>
      <c r="F2502" s="19">
        <v>100000</v>
      </c>
      <c r="G2502" s="14">
        <f t="shared" si="48"/>
        <v>-100000</v>
      </c>
      <c r="H2502" s="1290"/>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323" t="s">
        <v>8623</v>
      </c>
    </row>
    <row r="2516" spans="1:8" x14ac:dyDescent="0.25">
      <c r="A2516" s="112">
        <v>44889</v>
      </c>
      <c r="B2516" s="21" t="s">
        <v>8034</v>
      </c>
      <c r="C2516" s="13" t="s">
        <v>8384</v>
      </c>
      <c r="D2516" s="764"/>
      <c r="E2516" s="22"/>
      <c r="F2516" s="19">
        <v>50117</v>
      </c>
      <c r="G2516" s="14">
        <f t="shared" si="48"/>
        <v>-50117</v>
      </c>
      <c r="H2516" s="1323"/>
    </row>
    <row r="2517" spans="1:8" x14ac:dyDescent="0.25">
      <c r="A2517" s="112">
        <v>44889</v>
      </c>
      <c r="B2517" s="21" t="s">
        <v>8068</v>
      </c>
      <c r="C2517" s="13" t="s">
        <v>8384</v>
      </c>
      <c r="D2517" s="764"/>
      <c r="E2517" s="22"/>
      <c r="F2517" s="19">
        <v>13496</v>
      </c>
      <c r="G2517" s="14">
        <f t="shared" si="48"/>
        <v>-13496</v>
      </c>
      <c r="H2517" s="1323"/>
    </row>
    <row r="2518" spans="1:8" x14ac:dyDescent="0.25">
      <c r="A2518" s="112">
        <v>44889</v>
      </c>
      <c r="B2518" s="21" t="s">
        <v>8547</v>
      </c>
      <c r="C2518" s="13" t="s">
        <v>8384</v>
      </c>
      <c r="D2518" s="764"/>
      <c r="E2518" s="22"/>
      <c r="F2518" s="19">
        <v>115599</v>
      </c>
      <c r="G2518" s="14">
        <f t="shared" si="48"/>
        <v>-115599</v>
      </c>
      <c r="H2518" s="1323"/>
    </row>
    <row r="2519" spans="1:8" x14ac:dyDescent="0.25">
      <c r="A2519" s="112">
        <v>44889</v>
      </c>
      <c r="B2519" s="21" t="s">
        <v>8521</v>
      </c>
      <c r="C2519" s="13" t="s">
        <v>8384</v>
      </c>
      <c r="D2519" s="764"/>
      <c r="E2519" s="22"/>
      <c r="F2519" s="19">
        <v>72562</v>
      </c>
      <c r="G2519" s="14">
        <f t="shared" si="48"/>
        <v>-72562</v>
      </c>
      <c r="H2519" s="1323"/>
    </row>
    <row r="2520" spans="1:8" x14ac:dyDescent="0.25">
      <c r="A2520" s="112">
        <v>44889</v>
      </c>
      <c r="B2520" s="21" t="s">
        <v>8645</v>
      </c>
      <c r="C2520" s="13" t="s">
        <v>8384</v>
      </c>
      <c r="D2520" s="764"/>
      <c r="E2520" s="22"/>
      <c r="F2520" s="19">
        <f>500000-F2519-F2518-F2517-F2516-F2515</f>
        <v>197007</v>
      </c>
      <c r="G2520" s="14">
        <f t="shared" si="48"/>
        <v>-197007</v>
      </c>
      <c r="H2520" s="132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93" t="s">
        <v>8812</v>
      </c>
    </row>
    <row r="2546" spans="1:8" x14ac:dyDescent="0.25">
      <c r="A2546" s="112">
        <v>44902</v>
      </c>
      <c r="B2546" s="10" t="s">
        <v>8329</v>
      </c>
      <c r="C2546" s="11" t="s">
        <v>2195</v>
      </c>
      <c r="F2546" s="9">
        <v>39210</v>
      </c>
      <c r="G2546" s="6">
        <f t="shared" si="48"/>
        <v>-39210</v>
      </c>
      <c r="H2546" s="1293"/>
    </row>
    <row r="2547" spans="1:8" x14ac:dyDescent="0.25">
      <c r="A2547" s="112">
        <v>44902</v>
      </c>
      <c r="B2547" s="10" t="s">
        <v>8547</v>
      </c>
      <c r="C2547" s="11" t="s">
        <v>2195</v>
      </c>
      <c r="F2547" s="9">
        <v>18450</v>
      </c>
      <c r="G2547" s="6">
        <f t="shared" si="48"/>
        <v>-18450</v>
      </c>
      <c r="H2547" s="1293"/>
    </row>
    <row r="2548" spans="1:8" x14ac:dyDescent="0.25">
      <c r="A2548" s="112">
        <v>44902</v>
      </c>
      <c r="B2548" s="10" t="s">
        <v>8645</v>
      </c>
      <c r="C2548" s="11" t="s">
        <v>2195</v>
      </c>
      <c r="F2548" s="9">
        <v>80000</v>
      </c>
      <c r="G2548" s="6">
        <f t="shared" si="48"/>
        <v>-80000</v>
      </c>
      <c r="H2548" s="1293"/>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94" t="s">
        <v>8839</v>
      </c>
    </row>
    <row r="2556" spans="1:8" x14ac:dyDescent="0.25">
      <c r="A2556" s="112">
        <v>44907</v>
      </c>
      <c r="B2556" s="742" t="s">
        <v>3945</v>
      </c>
      <c r="C2556" s="749" t="s">
        <v>437</v>
      </c>
      <c r="D2556" s="777"/>
      <c r="E2556" s="750"/>
      <c r="F2556" s="751">
        <v>68000</v>
      </c>
      <c r="G2556" s="752">
        <f t="shared" si="48"/>
        <v>-68000</v>
      </c>
      <c r="H2556" s="1294"/>
    </row>
    <row r="2557" spans="1:8" x14ac:dyDescent="0.25">
      <c r="A2557" s="112">
        <v>44907</v>
      </c>
      <c r="B2557" s="742" t="s">
        <v>1399</v>
      </c>
      <c r="C2557" s="749" t="s">
        <v>437</v>
      </c>
      <c r="D2557" s="777"/>
      <c r="E2557" s="750"/>
      <c r="F2557" s="751">
        <v>7600</v>
      </c>
      <c r="G2557" s="752">
        <f t="shared" si="48"/>
        <v>-7600</v>
      </c>
      <c r="H2557" s="129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6" t="s">
        <v>8857</v>
      </c>
    </row>
    <row r="2566" spans="1:8" x14ac:dyDescent="0.25">
      <c r="A2566" s="112">
        <v>44910</v>
      </c>
      <c r="B2566" s="742" t="s">
        <v>6503</v>
      </c>
      <c r="C2566" s="749" t="s">
        <v>164</v>
      </c>
      <c r="D2566" s="777"/>
      <c r="E2566" s="750"/>
      <c r="F2566" s="751">
        <v>9328</v>
      </c>
      <c r="G2566" s="752">
        <f t="shared" si="48"/>
        <v>-9328</v>
      </c>
      <c r="H2566" s="1296"/>
    </row>
    <row r="2567" spans="1:8" x14ac:dyDescent="0.25">
      <c r="A2567" s="112">
        <v>44910</v>
      </c>
      <c r="B2567" s="742" t="s">
        <v>7065</v>
      </c>
      <c r="C2567" s="749" t="s">
        <v>164</v>
      </c>
      <c r="D2567" s="777"/>
      <c r="E2567" s="750"/>
      <c r="F2567" s="751">
        <v>247</v>
      </c>
      <c r="G2567" s="752">
        <f t="shared" si="48"/>
        <v>-247</v>
      </c>
      <c r="H2567" s="1296"/>
    </row>
    <row r="2568" spans="1:8" x14ac:dyDescent="0.25">
      <c r="A2568" s="112">
        <v>44910</v>
      </c>
      <c r="B2568" s="742" t="s">
        <v>1399</v>
      </c>
      <c r="C2568" s="749" t="s">
        <v>164</v>
      </c>
      <c r="D2568" s="777"/>
      <c r="E2568" s="750"/>
      <c r="F2568" s="751">
        <v>23076</v>
      </c>
      <c r="G2568" s="752">
        <f t="shared" si="48"/>
        <v>-23076</v>
      </c>
      <c r="H2568" s="129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5" t="s">
        <v>8884</v>
      </c>
    </row>
    <row r="2574" spans="1:8" x14ac:dyDescent="0.25">
      <c r="A2574" s="112">
        <v>44914</v>
      </c>
      <c r="B2574" s="742" t="s">
        <v>6509</v>
      </c>
      <c r="C2574" s="749" t="s">
        <v>3010</v>
      </c>
      <c r="D2574" s="777"/>
      <c r="E2574" s="750"/>
      <c r="F2574" s="751">
        <v>11000</v>
      </c>
      <c r="G2574" s="752">
        <f t="shared" si="48"/>
        <v>-11000</v>
      </c>
      <c r="H2574" s="1295"/>
    </row>
    <row r="2575" spans="1:8" x14ac:dyDescent="0.25">
      <c r="A2575" s="112">
        <v>44914</v>
      </c>
      <c r="B2575" s="742" t="s">
        <v>8034</v>
      </c>
      <c r="C2575" s="749" t="s">
        <v>3010</v>
      </c>
      <c r="D2575" s="777"/>
      <c r="E2575" s="750"/>
      <c r="F2575" s="751">
        <v>25000</v>
      </c>
      <c r="G2575" s="752">
        <f t="shared" si="48"/>
        <v>-25000</v>
      </c>
      <c r="H2575" s="129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9" t="s">
        <v>8977</v>
      </c>
    </row>
    <row r="2607" spans="1:8" x14ac:dyDescent="0.25">
      <c r="A2607" s="112">
        <v>44933</v>
      </c>
      <c r="B2607" s="21" t="s">
        <v>7914</v>
      </c>
      <c r="C2607" s="13" t="s">
        <v>8445</v>
      </c>
      <c r="D2607" s="764"/>
      <c r="E2607" s="22"/>
      <c r="F2607" s="19">
        <v>42000</v>
      </c>
      <c r="G2607" s="14">
        <f t="shared" si="48"/>
        <v>-42000</v>
      </c>
      <c r="H2607" s="123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6" t="s">
        <v>9022</v>
      </c>
    </row>
    <row r="2616" spans="1:8" x14ac:dyDescent="0.25">
      <c r="A2616" s="112">
        <v>44942</v>
      </c>
      <c r="B2616" s="21" t="s">
        <v>7914</v>
      </c>
      <c r="C2616" s="13" t="s">
        <v>166</v>
      </c>
      <c r="D2616" s="764"/>
      <c r="E2616" s="781"/>
      <c r="F2616" s="141">
        <v>25000</v>
      </c>
      <c r="G2616" s="782">
        <f t="shared" si="48"/>
        <v>-25000</v>
      </c>
      <c r="H2616" s="1237"/>
    </row>
    <row r="2617" spans="1:8" x14ac:dyDescent="0.25">
      <c r="A2617" s="112">
        <v>44942</v>
      </c>
      <c r="B2617" s="21" t="s">
        <v>8329</v>
      </c>
      <c r="C2617" s="13" t="s">
        <v>166</v>
      </c>
      <c r="D2617" s="764"/>
      <c r="E2617" s="781"/>
      <c r="F2617" s="141">
        <v>69000</v>
      </c>
      <c r="G2617" s="782">
        <f t="shared" si="48"/>
        <v>-69000</v>
      </c>
      <c r="H2617" s="1237"/>
    </row>
    <row r="2618" spans="1:8" x14ac:dyDescent="0.25">
      <c r="A2618" s="112">
        <v>44942</v>
      </c>
      <c r="B2618" s="21" t="s">
        <v>8547</v>
      </c>
      <c r="C2618" s="13" t="s">
        <v>166</v>
      </c>
      <c r="D2618" s="764"/>
      <c r="E2618" s="781"/>
      <c r="F2618" s="141">
        <v>15282</v>
      </c>
      <c r="G2618" s="782">
        <f t="shared" si="48"/>
        <v>-15282</v>
      </c>
      <c r="H2618" s="1237"/>
    </row>
    <row r="2619" spans="1:8" ht="16.5" thickBot="1" x14ac:dyDescent="0.3">
      <c r="A2619" s="112">
        <v>44942</v>
      </c>
      <c r="B2619" s="21" t="s">
        <v>8521</v>
      </c>
      <c r="C2619" s="13" t="s">
        <v>166</v>
      </c>
      <c r="D2619" s="764"/>
      <c r="E2619" s="781"/>
      <c r="F2619" s="784">
        <v>47891</v>
      </c>
      <c r="G2619" s="782">
        <f t="shared" si="48"/>
        <v>-47891</v>
      </c>
      <c r="H2619" s="123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9" t="s">
        <v>9063</v>
      </c>
    </row>
    <row r="2626" spans="1:8" x14ac:dyDescent="0.25">
      <c r="A2626" s="112">
        <v>44949</v>
      </c>
      <c r="B2626" s="21" t="s">
        <v>8329</v>
      </c>
      <c r="C2626" s="13" t="s">
        <v>169</v>
      </c>
      <c r="D2626" s="764"/>
      <c r="E2626" s="22"/>
      <c r="F2626" s="19">
        <v>65227</v>
      </c>
      <c r="G2626" s="782">
        <f t="shared" si="48"/>
        <v>-65227</v>
      </c>
      <c r="H2626" s="123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6" t="s">
        <v>10304</v>
      </c>
    </row>
    <row r="2641" spans="1:8" x14ac:dyDescent="0.25">
      <c r="A2641" s="112">
        <v>44957</v>
      </c>
      <c r="B2641" s="21" t="s">
        <v>8645</v>
      </c>
      <c r="C2641" s="13" t="s">
        <v>7240</v>
      </c>
      <c r="D2641" s="764"/>
      <c r="E2641" s="22"/>
      <c r="F2641" s="19">
        <v>443603</v>
      </c>
      <c r="G2641" s="14">
        <f t="shared" ref="G2641" si="49">E2641-F2641</f>
        <v>-443603</v>
      </c>
      <c r="H2641" s="123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62" t="s">
        <v>9295</v>
      </c>
      <c r="E2647" s="22">
        <v>56000</v>
      </c>
      <c r="F2647" s="19"/>
      <c r="G2647" s="14">
        <f t="shared" si="48"/>
        <v>56000</v>
      </c>
      <c r="H2647" s="920" t="s">
        <v>9296</v>
      </c>
    </row>
    <row r="2648" spans="1:8" x14ac:dyDescent="0.25">
      <c r="A2648" s="112">
        <v>44965</v>
      </c>
      <c r="B2648" s="21" t="s">
        <v>8034</v>
      </c>
      <c r="C2648" s="13" t="s">
        <v>169</v>
      </c>
      <c r="D2648" s="1263"/>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1" t="s">
        <v>9297</v>
      </c>
    </row>
    <row r="2650" spans="1:8" x14ac:dyDescent="0.25">
      <c r="A2650" s="112">
        <v>44965</v>
      </c>
      <c r="B2650" s="21" t="s">
        <v>8329</v>
      </c>
      <c r="C2650" s="13" t="s">
        <v>169</v>
      </c>
      <c r="D2650" s="764"/>
      <c r="E2650" s="22"/>
      <c r="F2650" s="19">
        <v>10173</v>
      </c>
      <c r="G2650" s="14">
        <f t="shared" si="48"/>
        <v>-10173</v>
      </c>
      <c r="H2650" s="1222"/>
    </row>
    <row r="2651" spans="1:8" x14ac:dyDescent="0.25">
      <c r="A2651" s="112">
        <v>44965</v>
      </c>
      <c r="B2651" s="21" t="s">
        <v>8864</v>
      </c>
      <c r="C2651" s="13" t="s">
        <v>169</v>
      </c>
      <c r="D2651" s="764"/>
      <c r="E2651" s="22"/>
      <c r="F2651" s="19">
        <v>23827</v>
      </c>
      <c r="G2651" s="14">
        <f t="shared" si="48"/>
        <v>-23827</v>
      </c>
      <c r="H2651" s="122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62" t="s">
        <v>9313</v>
      </c>
      <c r="E2653" s="22">
        <f>6336+15840+24960+43680</f>
        <v>90816</v>
      </c>
      <c r="F2653" s="19"/>
      <c r="G2653" s="14">
        <f t="shared" si="48"/>
        <v>90816</v>
      </c>
      <c r="H2653" s="1267" t="s">
        <v>9314</v>
      </c>
    </row>
    <row r="2654" spans="1:8" x14ac:dyDescent="0.25">
      <c r="A2654" s="112">
        <v>44967</v>
      </c>
      <c r="B2654" s="21" t="s">
        <v>8034</v>
      </c>
      <c r="C2654" s="13" t="s">
        <v>5186</v>
      </c>
      <c r="D2654" s="1263"/>
      <c r="E2654" s="22">
        <f>5032+5596</f>
        <v>10628</v>
      </c>
      <c r="F2654" s="19"/>
      <c r="G2654" s="14">
        <f t="shared" si="48"/>
        <v>10628</v>
      </c>
      <c r="H2654" s="126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62" t="s">
        <v>9338</v>
      </c>
      <c r="E2656" s="22">
        <f>15552+18000</f>
        <v>33552</v>
      </c>
      <c r="F2656" s="19"/>
      <c r="G2656" s="14">
        <f t="shared" si="48"/>
        <v>33552</v>
      </c>
      <c r="H2656" s="1267" t="s">
        <v>9314</v>
      </c>
    </row>
    <row r="2657" spans="1:8" x14ac:dyDescent="0.25">
      <c r="A2657" s="112">
        <v>44967</v>
      </c>
      <c r="B2657" s="21" t="s">
        <v>8329</v>
      </c>
      <c r="C2657" s="13" t="s">
        <v>5186</v>
      </c>
      <c r="D2657" s="1263"/>
      <c r="E2657" s="22">
        <v>28080</v>
      </c>
      <c r="F2657" s="19"/>
      <c r="G2657" s="14">
        <f t="shared" si="48"/>
        <v>28080</v>
      </c>
      <c r="H2657" s="126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6" t="s">
        <v>9339</v>
      </c>
    </row>
    <row r="2675" spans="1:8" x14ac:dyDescent="0.25">
      <c r="A2675" s="112">
        <v>44973</v>
      </c>
      <c r="B2675" s="21" t="s">
        <v>8068</v>
      </c>
      <c r="C2675" s="13" t="s">
        <v>5186</v>
      </c>
      <c r="D2675" s="764"/>
      <c r="E2675" s="22"/>
      <c r="F2675" s="19">
        <v>63132</v>
      </c>
      <c r="G2675" s="14">
        <f t="shared" si="48"/>
        <v>-63132</v>
      </c>
      <c r="H2675" s="1227"/>
    </row>
    <row r="2676" spans="1:8" x14ac:dyDescent="0.25">
      <c r="A2676" s="112">
        <v>44973</v>
      </c>
      <c r="B2676" s="21" t="s">
        <v>8329</v>
      </c>
      <c r="C2676" s="13" t="s">
        <v>5186</v>
      </c>
      <c r="D2676" s="764"/>
      <c r="E2676" s="22"/>
      <c r="F2676" s="19">
        <v>98924</v>
      </c>
      <c r="G2676" s="14">
        <f t="shared" si="48"/>
        <v>-98924</v>
      </c>
      <c r="H2676" s="122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73" t="s">
        <v>9446</v>
      </c>
    </row>
    <row r="2692" spans="1:8" x14ac:dyDescent="0.25">
      <c r="A2692" s="112">
        <v>45001</v>
      </c>
      <c r="B2692" s="21" t="s">
        <v>8521</v>
      </c>
      <c r="C2692" s="13" t="s">
        <v>166</v>
      </c>
      <c r="D2692" s="764"/>
      <c r="E2692" s="22"/>
      <c r="F2692" s="19">
        <v>15069</v>
      </c>
      <c r="G2692" s="14">
        <f t="shared" si="48"/>
        <v>-15069</v>
      </c>
      <c r="H2692" s="1274"/>
    </row>
    <row r="2693" spans="1:8" x14ac:dyDescent="0.25">
      <c r="A2693" s="112">
        <v>45001</v>
      </c>
      <c r="B2693" s="21" t="s">
        <v>8645</v>
      </c>
      <c r="C2693" s="13" t="s">
        <v>166</v>
      </c>
      <c r="D2693" s="764"/>
      <c r="E2693" s="22"/>
      <c r="F2693" s="19">
        <v>848690</v>
      </c>
      <c r="G2693" s="14">
        <f t="shared" si="48"/>
        <v>-848690</v>
      </c>
      <c r="H2693" s="1274"/>
    </row>
    <row r="2694" spans="1:8" x14ac:dyDescent="0.25">
      <c r="A2694" s="112">
        <v>45001</v>
      </c>
      <c r="B2694" s="21" t="s">
        <v>8856</v>
      </c>
      <c r="C2694" s="13" t="s">
        <v>166</v>
      </c>
      <c r="D2694" s="764"/>
      <c r="E2694" s="22"/>
      <c r="F2694" s="19">
        <v>78000</v>
      </c>
      <c r="G2694" s="14">
        <f t="shared" si="48"/>
        <v>-78000</v>
      </c>
      <c r="H2694" s="1274"/>
    </row>
    <row r="2695" spans="1:8" x14ac:dyDescent="0.25">
      <c r="A2695" s="112">
        <v>45001</v>
      </c>
      <c r="B2695" s="21" t="s">
        <v>8864</v>
      </c>
      <c r="C2695" s="13" t="s">
        <v>166</v>
      </c>
      <c r="D2695" s="764"/>
      <c r="E2695" s="22"/>
      <c r="F2695" s="19">
        <v>115000</v>
      </c>
      <c r="G2695" s="14">
        <f t="shared" si="48"/>
        <v>-115000</v>
      </c>
      <c r="H2695" s="127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9" t="s">
        <v>9467</v>
      </c>
    </row>
    <row r="2699" spans="1:8" x14ac:dyDescent="0.25">
      <c r="A2699" s="112">
        <v>45002</v>
      </c>
      <c r="B2699" s="21" t="s">
        <v>8856</v>
      </c>
      <c r="C2699" s="13" t="s">
        <v>180</v>
      </c>
      <c r="D2699" s="764"/>
      <c r="E2699" s="22"/>
      <c r="F2699" s="19">
        <v>164160</v>
      </c>
      <c r="G2699" s="14">
        <f t="shared" si="48"/>
        <v>-164160</v>
      </c>
      <c r="H2699" s="127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9" t="s">
        <v>8995</v>
      </c>
    </row>
    <row r="2704" spans="1:8" x14ac:dyDescent="0.25">
      <c r="A2704" s="112">
        <v>45005</v>
      </c>
      <c r="B2704" s="21" t="s">
        <v>8645</v>
      </c>
      <c r="C2704" s="13" t="s">
        <v>8384</v>
      </c>
      <c r="D2704" s="764"/>
      <c r="E2704" s="22"/>
      <c r="F2704" s="19">
        <v>371446</v>
      </c>
      <c r="G2704" s="14">
        <f t="shared" si="53"/>
        <v>-371446</v>
      </c>
      <c r="H2704" s="127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91" t="s">
        <v>9271</v>
      </c>
      <c r="E2716" s="22">
        <v>28496</v>
      </c>
      <c r="F2716" s="19"/>
      <c r="G2716" s="14">
        <f t="shared" si="53"/>
        <v>28496</v>
      </c>
      <c r="H2716" s="1267" t="s">
        <v>9314</v>
      </c>
    </row>
    <row r="2717" spans="1:8" x14ac:dyDescent="0.25">
      <c r="A2717" s="112">
        <v>45019</v>
      </c>
      <c r="B2717" s="21" t="s">
        <v>3945</v>
      </c>
      <c r="C2717" s="13" t="s">
        <v>8384</v>
      </c>
      <c r="D2717" s="1292"/>
      <c r="E2717" s="22">
        <v>8745</v>
      </c>
      <c r="F2717" s="19"/>
      <c r="G2717" s="14">
        <f t="shared" si="53"/>
        <v>8745</v>
      </c>
      <c r="H2717" s="126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62" t="s">
        <v>9590</v>
      </c>
      <c r="E2721" s="22">
        <v>20000</v>
      </c>
      <c r="F2721" s="19"/>
      <c r="G2721" s="14">
        <f t="shared" si="53"/>
        <v>20000</v>
      </c>
      <c r="H2721" s="1267" t="s">
        <v>9314</v>
      </c>
    </row>
    <row r="2722" spans="1:8" x14ac:dyDescent="0.25">
      <c r="A2722" s="112">
        <v>45024</v>
      </c>
      <c r="B2722" s="21" t="s">
        <v>8034</v>
      </c>
      <c r="C2722" s="13" t="s">
        <v>5186</v>
      </c>
      <c r="D2722" s="1263"/>
      <c r="E2722" s="22">
        <v>15000</v>
      </c>
      <c r="F2722" s="19"/>
      <c r="G2722" s="14">
        <f t="shared" si="53"/>
        <v>15000</v>
      </c>
      <c r="H2722" s="126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2" t="s">
        <v>12241</v>
      </c>
    </row>
    <row r="2726" spans="1:8" x14ac:dyDescent="0.25">
      <c r="A2726" s="112">
        <v>45026</v>
      </c>
      <c r="B2726" s="21" t="s">
        <v>8329</v>
      </c>
      <c r="C2726" s="13" t="s">
        <v>5186</v>
      </c>
      <c r="D2726" s="764"/>
      <c r="E2726" s="22"/>
      <c r="F2726" s="19">
        <v>20624</v>
      </c>
      <c r="G2726" s="14">
        <f t="shared" si="53"/>
        <v>-20624</v>
      </c>
      <c r="H2726" s="1283"/>
    </row>
    <row r="2727" spans="1:8" x14ac:dyDescent="0.25">
      <c r="A2727" s="112">
        <v>45026</v>
      </c>
      <c r="B2727" s="21" t="s">
        <v>8864</v>
      </c>
      <c r="C2727" s="13" t="s">
        <v>5186</v>
      </c>
      <c r="D2727" s="764"/>
      <c r="E2727" s="22"/>
      <c r="F2727" s="19">
        <v>34826</v>
      </c>
      <c r="G2727" s="14">
        <f t="shared" si="53"/>
        <v>-34826</v>
      </c>
      <c r="H2727" s="128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39" t="s">
        <v>9644</v>
      </c>
    </row>
    <row r="2732" spans="1:8" ht="15.75" customHeight="1" x14ac:dyDescent="0.25">
      <c r="A2732" s="112">
        <v>45029</v>
      </c>
      <c r="B2732" s="21" t="s">
        <v>7655</v>
      </c>
      <c r="C2732" s="13" t="s">
        <v>5680</v>
      </c>
      <c r="D2732" s="764"/>
      <c r="E2732" s="781"/>
      <c r="F2732" s="141">
        <v>40900</v>
      </c>
      <c r="G2732" s="782">
        <f t="shared" si="53"/>
        <v>-40900</v>
      </c>
      <c r="H2732" s="1240"/>
    </row>
    <row r="2733" spans="1:8" ht="15.75" customHeight="1" x14ac:dyDescent="0.25">
      <c r="A2733" s="112">
        <v>45029</v>
      </c>
      <c r="B2733" s="21" t="s">
        <v>7553</v>
      </c>
      <c r="C2733" s="13" t="s">
        <v>5680</v>
      </c>
      <c r="D2733" s="764"/>
      <c r="E2733" s="781"/>
      <c r="F2733" s="141">
        <v>5400</v>
      </c>
      <c r="G2733" s="782">
        <f t="shared" si="53"/>
        <v>-5400</v>
      </c>
      <c r="H2733" s="1240"/>
    </row>
    <row r="2734" spans="1:8" ht="16.5" thickBot="1" x14ac:dyDescent="0.3">
      <c r="A2734" s="112">
        <v>45029</v>
      </c>
      <c r="B2734" s="21" t="s">
        <v>8645</v>
      </c>
      <c r="C2734" s="13" t="s">
        <v>5680</v>
      </c>
      <c r="D2734" s="764"/>
      <c r="E2734" s="781"/>
      <c r="F2734" s="784">
        <v>40520</v>
      </c>
      <c r="G2734" s="782">
        <f t="shared" si="53"/>
        <v>-40520</v>
      </c>
      <c r="H2734" s="124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39" t="s">
        <v>9644</v>
      </c>
    </row>
    <row r="2737" spans="1:8" x14ac:dyDescent="0.25">
      <c r="A2737" s="112">
        <v>45031</v>
      </c>
      <c r="B2737" s="21" t="s">
        <v>8864</v>
      </c>
      <c r="C2737" s="13" t="s">
        <v>169</v>
      </c>
      <c r="D2737" s="764"/>
      <c r="E2737" s="781"/>
      <c r="F2737" s="141">
        <v>18365</v>
      </c>
      <c r="G2737" s="782">
        <f t="shared" si="53"/>
        <v>-18365</v>
      </c>
      <c r="H2737" s="1240"/>
    </row>
    <row r="2738" spans="1:8" x14ac:dyDescent="0.25">
      <c r="A2738" s="112">
        <v>45031</v>
      </c>
      <c r="B2738" s="21" t="s">
        <v>9397</v>
      </c>
      <c r="C2738" s="13" t="s">
        <v>169</v>
      </c>
      <c r="D2738" s="764"/>
      <c r="E2738" s="781"/>
      <c r="F2738" s="141">
        <v>20500</v>
      </c>
      <c r="G2738" s="782">
        <f t="shared" si="53"/>
        <v>-20500</v>
      </c>
      <c r="H2738" s="1240"/>
    </row>
    <row r="2739" spans="1:8" ht="16.5" thickBot="1" x14ac:dyDescent="0.3">
      <c r="A2739" s="112">
        <v>45031</v>
      </c>
      <c r="B2739" s="21" t="s">
        <v>9397</v>
      </c>
      <c r="C2739" s="13" t="s">
        <v>169</v>
      </c>
      <c r="D2739" s="764"/>
      <c r="E2739" s="781"/>
      <c r="F2739" s="784">
        <v>4135</v>
      </c>
      <c r="G2739" s="782">
        <f t="shared" si="53"/>
        <v>-4135</v>
      </c>
      <c r="H2739" s="124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5" t="s">
        <v>9714</v>
      </c>
    </row>
    <row r="2744" spans="1:8" x14ac:dyDescent="0.25">
      <c r="A2744" s="112">
        <v>45035</v>
      </c>
      <c r="B2744" s="21" t="s">
        <v>8645</v>
      </c>
      <c r="C2744" s="13" t="s">
        <v>8384</v>
      </c>
      <c r="D2744" s="764"/>
      <c r="E2744" s="781"/>
      <c r="F2744" s="141">
        <v>51861</v>
      </c>
      <c r="G2744" s="14">
        <f t="shared" si="54"/>
        <v>-51861</v>
      </c>
      <c r="H2744" s="1286"/>
    </row>
    <row r="2745" spans="1:8" x14ac:dyDescent="0.25">
      <c r="A2745" s="112">
        <v>45035</v>
      </c>
      <c r="B2745" s="21" t="s">
        <v>8864</v>
      </c>
      <c r="C2745" s="13" t="s">
        <v>8384</v>
      </c>
      <c r="D2745" s="764"/>
      <c r="E2745" s="781"/>
      <c r="F2745" s="141">
        <v>17015</v>
      </c>
      <c r="G2745" s="14">
        <f t="shared" si="54"/>
        <v>-17015</v>
      </c>
      <c r="H2745" s="1286"/>
    </row>
    <row r="2746" spans="1:8" x14ac:dyDescent="0.25">
      <c r="A2746" s="112">
        <v>45035</v>
      </c>
      <c r="B2746" s="21" t="s">
        <v>9495</v>
      </c>
      <c r="C2746" s="13" t="s">
        <v>8384</v>
      </c>
      <c r="D2746" s="764"/>
      <c r="E2746" s="781"/>
      <c r="F2746" s="141">
        <v>28496</v>
      </c>
      <c r="G2746" s="14">
        <f t="shared" si="54"/>
        <v>-28496</v>
      </c>
      <c r="H2746" s="1286"/>
    </row>
    <row r="2747" spans="1:8" x14ac:dyDescent="0.25">
      <c r="A2747" s="112">
        <v>45035</v>
      </c>
      <c r="B2747" s="21" t="s">
        <v>9344</v>
      </c>
      <c r="C2747" s="13" t="s">
        <v>8384</v>
      </c>
      <c r="D2747" s="764"/>
      <c r="E2747" s="953"/>
      <c r="F2747" s="146">
        <v>93883</v>
      </c>
      <c r="G2747" s="14">
        <f t="shared" si="54"/>
        <v>-93883</v>
      </c>
      <c r="H2747" s="128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71" t="s">
        <v>9726</v>
      </c>
    </row>
    <row r="2752" spans="1:8" x14ac:dyDescent="0.25">
      <c r="A2752" s="112">
        <v>45043</v>
      </c>
      <c r="B2752" s="21" t="s">
        <v>8645</v>
      </c>
      <c r="C2752" s="13" t="s">
        <v>8384</v>
      </c>
      <c r="D2752" s="764"/>
      <c r="E2752" s="22"/>
      <c r="F2752" s="19">
        <v>447612</v>
      </c>
      <c r="G2752" s="14">
        <f t="shared" si="54"/>
        <v>-447612</v>
      </c>
      <c r="H2752" s="127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9" t="s">
        <v>9788</v>
      </c>
    </row>
    <row r="2759" spans="1:8" x14ac:dyDescent="0.25">
      <c r="A2759" s="112">
        <v>45049</v>
      </c>
      <c r="B2759" s="21" t="s">
        <v>9649</v>
      </c>
      <c r="C2759" s="13" t="s">
        <v>8384</v>
      </c>
      <c r="D2759" s="764"/>
      <c r="E2759" s="22"/>
      <c r="F2759" s="19">
        <f>730000-F2758</f>
        <v>235093</v>
      </c>
      <c r="G2759" s="14">
        <f t="shared" si="54"/>
        <v>-235093</v>
      </c>
      <c r="H2759" s="1230"/>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9" t="s">
        <v>9836</v>
      </c>
    </row>
    <row r="2769" spans="1:8" ht="16.5" thickBot="1" x14ac:dyDescent="0.3">
      <c r="A2769" s="112">
        <v>45056</v>
      </c>
      <c r="B2769" s="21" t="s">
        <v>9344</v>
      </c>
      <c r="C2769" s="13" t="s">
        <v>169</v>
      </c>
      <c r="D2769" s="764"/>
      <c r="E2769" s="781"/>
      <c r="F2769" s="784">
        <v>124699</v>
      </c>
      <c r="G2769" s="782">
        <f t="shared" si="54"/>
        <v>-124699</v>
      </c>
      <c r="H2769" s="1231"/>
    </row>
    <row r="2770" spans="1:8" x14ac:dyDescent="0.25">
      <c r="A2770" s="112">
        <v>45056</v>
      </c>
      <c r="B2770" s="21" t="s">
        <v>8864</v>
      </c>
      <c r="C2770" s="13" t="s">
        <v>180</v>
      </c>
      <c r="D2770" s="764"/>
      <c r="E2770" s="781"/>
      <c r="F2770" s="783">
        <v>380920</v>
      </c>
      <c r="G2770" s="782">
        <f t="shared" si="54"/>
        <v>-380920</v>
      </c>
      <c r="H2770" s="1229" t="s">
        <v>9837</v>
      </c>
    </row>
    <row r="2771" spans="1:8" ht="16.5" thickBot="1" x14ac:dyDescent="0.3">
      <c r="A2771" s="112">
        <v>45056</v>
      </c>
      <c r="B2771" s="21" t="s">
        <v>9397</v>
      </c>
      <c r="C2771" s="13" t="s">
        <v>180</v>
      </c>
      <c r="D2771" s="764"/>
      <c r="E2771" s="781"/>
      <c r="F2771" s="784">
        <v>192080</v>
      </c>
      <c r="G2771" s="782">
        <f t="shared" si="54"/>
        <v>-192080</v>
      </c>
      <c r="H2771" s="123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9" t="s">
        <v>12240</v>
      </c>
    </row>
    <row r="2774" spans="1:8" x14ac:dyDescent="0.25">
      <c r="A2774" s="112">
        <v>45056</v>
      </c>
      <c r="B2774" s="21" t="s">
        <v>8864</v>
      </c>
      <c r="C2774" s="13" t="s">
        <v>5186</v>
      </c>
      <c r="D2774" s="764"/>
      <c r="E2774" s="22"/>
      <c r="F2774" s="111">
        <v>150000</v>
      </c>
      <c r="G2774" s="14">
        <f t="shared" si="54"/>
        <v>-150000</v>
      </c>
      <c r="H2774" s="1230"/>
    </row>
    <row r="2775" spans="1:8" x14ac:dyDescent="0.25">
      <c r="A2775" s="112">
        <v>45056</v>
      </c>
      <c r="B2775" s="21" t="s">
        <v>8864</v>
      </c>
      <c r="C2775" s="13" t="s">
        <v>5186</v>
      </c>
      <c r="D2775" s="764"/>
      <c r="E2775" s="22"/>
      <c r="F2775" s="111">
        <v>35000</v>
      </c>
      <c r="G2775" s="14">
        <f t="shared" si="54"/>
        <v>-35000</v>
      </c>
      <c r="H2775" s="1230"/>
    </row>
    <row r="2776" spans="1:8" x14ac:dyDescent="0.25">
      <c r="A2776" s="112">
        <v>45056</v>
      </c>
      <c r="B2776" s="21" t="s">
        <v>8864</v>
      </c>
      <c r="C2776" s="13" t="s">
        <v>5186</v>
      </c>
      <c r="D2776" s="764"/>
      <c r="E2776" s="22"/>
      <c r="F2776" s="111">
        <v>5000</v>
      </c>
      <c r="G2776" s="14">
        <f t="shared" si="54"/>
        <v>-5000</v>
      </c>
      <c r="H2776" s="123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73" t="s">
        <v>10305</v>
      </c>
    </row>
    <row r="2816" spans="1:8" x14ac:dyDescent="0.25">
      <c r="A2816" s="112">
        <v>45076</v>
      </c>
      <c r="B2816" s="21" t="s">
        <v>8034</v>
      </c>
      <c r="C2816" s="13" t="s">
        <v>7240</v>
      </c>
      <c r="D2816" s="764"/>
      <c r="E2816" s="22"/>
      <c r="F2816" s="19">
        <v>141655</v>
      </c>
      <c r="G2816" s="14">
        <f t="shared" si="54"/>
        <v>-141655</v>
      </c>
      <c r="H2816" s="1274"/>
    </row>
    <row r="2817" spans="1:8" x14ac:dyDescent="0.25">
      <c r="A2817" s="112">
        <v>45076</v>
      </c>
      <c r="B2817" s="21" t="s">
        <v>8329</v>
      </c>
      <c r="C2817" s="13" t="s">
        <v>7240</v>
      </c>
      <c r="D2817" s="764"/>
      <c r="E2817" s="22"/>
      <c r="F2817" s="19">
        <v>27798</v>
      </c>
      <c r="G2817" s="14">
        <f t="shared" si="54"/>
        <v>-27798</v>
      </c>
      <c r="H2817" s="1274"/>
    </row>
    <row r="2818" spans="1:8" x14ac:dyDescent="0.25">
      <c r="A2818" s="112">
        <v>45076</v>
      </c>
      <c r="B2818" s="21" t="s">
        <v>8547</v>
      </c>
      <c r="C2818" s="13" t="s">
        <v>7240</v>
      </c>
      <c r="D2818" s="764"/>
      <c r="E2818" s="22"/>
      <c r="F2818" s="19">
        <v>65342</v>
      </c>
      <c r="G2818" s="14">
        <f t="shared" si="54"/>
        <v>-65342</v>
      </c>
      <c r="H2818" s="1274"/>
    </row>
    <row r="2819" spans="1:8" x14ac:dyDescent="0.25">
      <c r="A2819" s="112">
        <v>45076</v>
      </c>
      <c r="B2819" s="21" t="s">
        <v>8645</v>
      </c>
      <c r="C2819" s="13" t="s">
        <v>7240</v>
      </c>
      <c r="D2819" s="764"/>
      <c r="E2819" s="22"/>
      <c r="F2819" s="19">
        <v>188071</v>
      </c>
      <c r="G2819" s="14">
        <f t="shared" si="54"/>
        <v>-188071</v>
      </c>
      <c r="H2819" s="1274"/>
    </row>
    <row r="2820" spans="1:8" x14ac:dyDescent="0.25">
      <c r="A2820" s="112">
        <v>45076</v>
      </c>
      <c r="B2820" s="21" t="s">
        <v>8856</v>
      </c>
      <c r="C2820" s="13" t="s">
        <v>7240</v>
      </c>
      <c r="D2820" s="764"/>
      <c r="E2820" s="22"/>
      <c r="F2820" s="19">
        <v>3983</v>
      </c>
      <c r="G2820" s="14">
        <f t="shared" si="54"/>
        <v>-3983</v>
      </c>
      <c r="H2820" s="1274"/>
    </row>
    <row r="2821" spans="1:8" x14ac:dyDescent="0.25">
      <c r="A2821" s="112">
        <v>45076</v>
      </c>
      <c r="B2821" s="21" t="s">
        <v>8864</v>
      </c>
      <c r="C2821" s="13" t="s">
        <v>7240</v>
      </c>
      <c r="D2821" s="764"/>
      <c r="E2821" s="22"/>
      <c r="F2821" s="19">
        <v>48076</v>
      </c>
      <c r="G2821" s="14">
        <f t="shared" si="54"/>
        <v>-48076</v>
      </c>
      <c r="H2821" s="1274"/>
    </row>
    <row r="2822" spans="1:8" x14ac:dyDescent="0.25">
      <c r="A2822" s="112">
        <v>45076</v>
      </c>
      <c r="B2822" s="21" t="s">
        <v>9397</v>
      </c>
      <c r="C2822" s="13" t="s">
        <v>7240</v>
      </c>
      <c r="D2822" s="764"/>
      <c r="E2822" s="22"/>
      <c r="F2822" s="19">
        <v>48076</v>
      </c>
      <c r="G2822" s="14">
        <f t="shared" si="54"/>
        <v>-48076</v>
      </c>
      <c r="H2822" s="127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49" t="s">
        <v>10115</v>
      </c>
    </row>
    <row r="2866" spans="1:8" x14ac:dyDescent="0.25">
      <c r="A2866" s="112">
        <v>45086</v>
      </c>
      <c r="B2866" s="21" t="s">
        <v>8034</v>
      </c>
      <c r="C2866" s="13" t="s">
        <v>7465</v>
      </c>
      <c r="D2866" s="764"/>
      <c r="E2866" s="781"/>
      <c r="F2866" s="141">
        <v>176124</v>
      </c>
      <c r="G2866" s="782">
        <f t="shared" ref="G2866:G2933" si="57">E2866-F2866</f>
        <v>-176124</v>
      </c>
      <c r="H2866" s="1250"/>
    </row>
    <row r="2867" spans="1:8" x14ac:dyDescent="0.25">
      <c r="A2867" s="112">
        <v>45086</v>
      </c>
      <c r="B2867" s="21" t="s">
        <v>8329</v>
      </c>
      <c r="C2867" s="13" t="s">
        <v>7465</v>
      </c>
      <c r="D2867" s="764"/>
      <c r="E2867" s="781"/>
      <c r="F2867" s="141">
        <v>265939</v>
      </c>
      <c r="G2867" s="782">
        <f t="shared" si="57"/>
        <v>-265939</v>
      </c>
      <c r="H2867" s="1250"/>
    </row>
    <row r="2868" spans="1:8" x14ac:dyDescent="0.25">
      <c r="A2868" s="112">
        <v>45086</v>
      </c>
      <c r="B2868" s="21" t="s">
        <v>8547</v>
      </c>
      <c r="C2868" s="13" t="s">
        <v>7465</v>
      </c>
      <c r="D2868" s="764"/>
      <c r="E2868" s="781"/>
      <c r="F2868" s="141">
        <v>245863</v>
      </c>
      <c r="G2868" s="782">
        <f t="shared" si="57"/>
        <v>-245863</v>
      </c>
      <c r="H2868" s="1250"/>
    </row>
    <row r="2869" spans="1:8" ht="16.5" thickBot="1" x14ac:dyDescent="0.3">
      <c r="A2869" s="112">
        <v>45086</v>
      </c>
      <c r="B2869" s="21" t="s">
        <v>8864</v>
      </c>
      <c r="C2869" s="13" t="s">
        <v>7465</v>
      </c>
      <c r="D2869" s="764"/>
      <c r="E2869" s="781"/>
      <c r="F2869" s="784">
        <v>201031</v>
      </c>
      <c r="G2869" s="782">
        <f t="shared" si="57"/>
        <v>-201031</v>
      </c>
      <c r="H2869" s="125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6" t="s">
        <v>10115</v>
      </c>
    </row>
    <row r="2873" spans="1:8" x14ac:dyDescent="0.25">
      <c r="A2873" s="112">
        <v>45089</v>
      </c>
      <c r="B2873" s="21" t="s">
        <v>9649</v>
      </c>
      <c r="C2873" s="13" t="s">
        <v>8384</v>
      </c>
      <c r="D2873" s="764"/>
      <c r="E2873" s="22"/>
      <c r="F2873" s="19">
        <v>100000</v>
      </c>
      <c r="G2873" s="14">
        <f t="shared" si="57"/>
        <v>-100000</v>
      </c>
      <c r="H2873" s="1257"/>
    </row>
    <row r="2874" spans="1:8" x14ac:dyDescent="0.25">
      <c r="A2874" s="112">
        <v>45089</v>
      </c>
      <c r="B2874" s="21" t="s">
        <v>8645</v>
      </c>
      <c r="C2874" s="13" t="s">
        <v>8384</v>
      </c>
      <c r="D2874" s="764"/>
      <c r="E2874" s="22"/>
      <c r="F2874" s="19">
        <v>350000</v>
      </c>
      <c r="G2874" s="14">
        <f t="shared" si="57"/>
        <v>-350000</v>
      </c>
      <c r="H2874" s="125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1" t="s">
        <v>10221</v>
      </c>
    </row>
    <row r="2885" spans="1:8" x14ac:dyDescent="0.25">
      <c r="A2885" s="112">
        <v>45094</v>
      </c>
      <c r="B2885" s="21" t="s">
        <v>9757</v>
      </c>
      <c r="C2885" s="13" t="s">
        <v>180</v>
      </c>
      <c r="D2885" s="764"/>
      <c r="E2885" s="781"/>
      <c r="F2885" s="141">
        <v>49080</v>
      </c>
      <c r="G2885" s="782">
        <f t="shared" si="57"/>
        <v>-49080</v>
      </c>
      <c r="H2885" s="1222"/>
    </row>
    <row r="2886" spans="1:8" x14ac:dyDescent="0.25">
      <c r="A2886" s="112">
        <v>45094</v>
      </c>
      <c r="B2886" s="21" t="s">
        <v>10284</v>
      </c>
      <c r="C2886" s="13" t="s">
        <v>180</v>
      </c>
      <c r="D2886" s="764"/>
      <c r="E2886" s="781"/>
      <c r="F2886" s="146">
        <v>151960</v>
      </c>
      <c r="G2886" s="782">
        <f t="shared" si="57"/>
        <v>-151960</v>
      </c>
      <c r="H2886" s="1222"/>
    </row>
    <row r="2887" spans="1:8" ht="16.5" thickBot="1" x14ac:dyDescent="0.3">
      <c r="A2887" s="112">
        <v>45094</v>
      </c>
      <c r="B2887" s="21" t="s">
        <v>10220</v>
      </c>
      <c r="C2887" s="13" t="s">
        <v>180</v>
      </c>
      <c r="D2887" s="764"/>
      <c r="E2887" s="781"/>
      <c r="F2887" s="784">
        <f>875000-F2886-F2885-F2884</f>
        <v>3960</v>
      </c>
      <c r="G2887" s="782">
        <f t="shared" si="57"/>
        <v>-3960</v>
      </c>
      <c r="H2887" s="122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1" t="s">
        <v>10244</v>
      </c>
    </row>
    <row r="2900" spans="1:8" x14ac:dyDescent="0.25">
      <c r="A2900" s="112">
        <v>45096</v>
      </c>
      <c r="B2900" s="21" t="s">
        <v>9955</v>
      </c>
      <c r="C2900" s="13" t="s">
        <v>169</v>
      </c>
      <c r="D2900" s="764"/>
      <c r="E2900" s="781"/>
      <c r="F2900" s="151">
        <v>23382</v>
      </c>
      <c r="G2900" s="782">
        <f t="shared" si="57"/>
        <v>-23382</v>
      </c>
      <c r="H2900" s="1222"/>
    </row>
    <row r="2901" spans="1:8" ht="16.5" thickBot="1" x14ac:dyDescent="0.3">
      <c r="A2901" s="112">
        <v>45096</v>
      </c>
      <c r="B2901" s="21" t="s">
        <v>9974</v>
      </c>
      <c r="C2901" s="13" t="s">
        <v>169</v>
      </c>
      <c r="D2901" s="764"/>
      <c r="E2901" s="781"/>
      <c r="F2901" s="295">
        <v>102854</v>
      </c>
      <c r="G2901" s="782">
        <f t="shared" si="57"/>
        <v>-102854</v>
      </c>
      <c r="H2901" s="122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9" t="s">
        <v>10223</v>
      </c>
    </row>
    <row r="2905" spans="1:8" x14ac:dyDescent="0.25">
      <c r="A2905" s="112">
        <v>45096</v>
      </c>
      <c r="B2905" s="21" t="s">
        <v>6503</v>
      </c>
      <c r="C2905" s="13" t="s">
        <v>164</v>
      </c>
      <c r="D2905" s="764"/>
      <c r="E2905" s="22"/>
      <c r="F2905" s="19">
        <v>1320</v>
      </c>
      <c r="G2905" s="14">
        <f t="shared" si="57"/>
        <v>-1320</v>
      </c>
      <c r="H2905" s="1230"/>
    </row>
    <row r="2906" spans="1:8" x14ac:dyDescent="0.25">
      <c r="A2906" s="112">
        <v>45096</v>
      </c>
      <c r="B2906" s="21" t="s">
        <v>8856</v>
      </c>
      <c r="C2906" s="13" t="s">
        <v>164</v>
      </c>
      <c r="D2906" s="764"/>
      <c r="E2906" s="22"/>
      <c r="F2906" s="19">
        <v>2773</v>
      </c>
      <c r="G2906" s="14">
        <f t="shared" si="57"/>
        <v>-2773</v>
      </c>
      <c r="H2906" s="1230"/>
    </row>
    <row r="2907" spans="1:8" x14ac:dyDescent="0.25">
      <c r="A2907" s="112">
        <v>45096</v>
      </c>
      <c r="B2907" s="21" t="s">
        <v>9344</v>
      </c>
      <c r="C2907" s="13" t="s">
        <v>164</v>
      </c>
      <c r="D2907" s="764"/>
      <c r="E2907" s="22"/>
      <c r="F2907" s="19">
        <v>12911</v>
      </c>
      <c r="G2907" s="14">
        <f t="shared" si="57"/>
        <v>-12911</v>
      </c>
      <c r="H2907" s="1230"/>
    </row>
    <row r="2908" spans="1:8" x14ac:dyDescent="0.25">
      <c r="A2908" s="112">
        <v>45096</v>
      </c>
      <c r="B2908" s="21" t="s">
        <v>9495</v>
      </c>
      <c r="C2908" s="13" t="s">
        <v>164</v>
      </c>
      <c r="D2908" s="764"/>
      <c r="E2908" s="22"/>
      <c r="F2908" s="19">
        <v>3303</v>
      </c>
      <c r="G2908" s="14">
        <f t="shared" si="57"/>
        <v>-3303</v>
      </c>
      <c r="H2908" s="1230"/>
    </row>
    <row r="2909" spans="1:8" x14ac:dyDescent="0.25">
      <c r="A2909" s="112">
        <v>45096</v>
      </c>
      <c r="B2909" s="21" t="s">
        <v>10892</v>
      </c>
      <c r="C2909" s="13" t="s">
        <v>164</v>
      </c>
      <c r="D2909" s="764"/>
      <c r="E2909" s="22"/>
      <c r="F2909" s="19">
        <v>64935</v>
      </c>
      <c r="G2909" s="14">
        <f t="shared" si="57"/>
        <v>-64935</v>
      </c>
      <c r="H2909" s="1230"/>
    </row>
    <row r="2910" spans="1:8" x14ac:dyDescent="0.25">
      <c r="A2910" s="112">
        <v>45096</v>
      </c>
      <c r="B2910" s="21" t="s">
        <v>9955</v>
      </c>
      <c r="C2910" s="13" t="s">
        <v>164</v>
      </c>
      <c r="D2910" s="764"/>
      <c r="E2910" s="22"/>
      <c r="F2910" s="19">
        <v>5073</v>
      </c>
      <c r="G2910" s="14">
        <f t="shared" si="57"/>
        <v>-5073</v>
      </c>
      <c r="H2910" s="1230"/>
    </row>
    <row r="2911" spans="1:8" x14ac:dyDescent="0.25">
      <c r="A2911" s="112">
        <v>45096</v>
      </c>
      <c r="B2911" s="21" t="s">
        <v>9974</v>
      </c>
      <c r="C2911" s="13" t="s">
        <v>164</v>
      </c>
      <c r="D2911" s="764"/>
      <c r="E2911" s="22"/>
      <c r="F2911" s="109">
        <f>100000-F2910-F2909-3485-F2907-F2906-F2905-F2904</f>
        <v>2239</v>
      </c>
      <c r="G2911" s="14">
        <f t="shared" si="57"/>
        <v>-2239</v>
      </c>
      <c r="H2911" s="123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42" t="s">
        <v>10115</v>
      </c>
    </row>
    <row r="2916" spans="1:8" x14ac:dyDescent="0.25">
      <c r="A2916" s="112">
        <v>45099</v>
      </c>
      <c r="B2916" s="21" t="s">
        <v>9757</v>
      </c>
      <c r="C2916" s="13" t="s">
        <v>8384</v>
      </c>
      <c r="D2916" s="764"/>
      <c r="E2916" s="781"/>
      <c r="F2916" s="213">
        <v>500000</v>
      </c>
      <c r="G2916" s="782">
        <f t="shared" si="57"/>
        <v>-500000</v>
      </c>
      <c r="H2916" s="124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73" t="s">
        <v>10386</v>
      </c>
    </row>
    <row r="2922" spans="1:8" ht="15.75" customHeight="1" x14ac:dyDescent="0.25">
      <c r="A2922" s="112">
        <v>45104</v>
      </c>
      <c r="B2922" s="21" t="s">
        <v>9397</v>
      </c>
      <c r="C2922" s="13" t="s">
        <v>7240</v>
      </c>
      <c r="D2922" s="764"/>
      <c r="E2922" s="22"/>
      <c r="F2922" s="19">
        <v>116894</v>
      </c>
      <c r="G2922" s="14">
        <f t="shared" si="57"/>
        <v>-116894</v>
      </c>
      <c r="H2922" s="1274"/>
    </row>
    <row r="2923" spans="1:8" x14ac:dyDescent="0.25">
      <c r="A2923" s="112">
        <v>45104</v>
      </c>
      <c r="B2923" s="21"/>
      <c r="C2923" s="13" t="s">
        <v>7240</v>
      </c>
      <c r="D2923" s="764"/>
      <c r="E2923" s="22"/>
      <c r="F2923" s="19">
        <v>13918</v>
      </c>
      <c r="G2923" s="14">
        <f t="shared" si="57"/>
        <v>-13918</v>
      </c>
      <c r="H2923" s="127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9" t="s">
        <v>10313</v>
      </c>
    </row>
    <row r="2930" spans="1:8" x14ac:dyDescent="0.25">
      <c r="A2930" s="112">
        <v>45112</v>
      </c>
      <c r="B2930" s="21" t="s">
        <v>8856</v>
      </c>
      <c r="C2930" s="13" t="s">
        <v>8384</v>
      </c>
      <c r="D2930" s="764"/>
      <c r="E2930" s="22"/>
      <c r="F2930" s="19">
        <v>200000</v>
      </c>
      <c r="G2930" s="14">
        <f t="shared" si="57"/>
        <v>-200000</v>
      </c>
      <c r="H2930" s="1280"/>
    </row>
    <row r="2931" spans="1:8" x14ac:dyDescent="0.25">
      <c r="A2931" s="112">
        <v>45112</v>
      </c>
      <c r="B2931" s="21" t="s">
        <v>9344</v>
      </c>
      <c r="C2931" s="13" t="s">
        <v>8384</v>
      </c>
      <c r="D2931" s="764"/>
      <c r="E2931" s="22"/>
      <c r="F2931" s="19">
        <v>270000</v>
      </c>
      <c r="G2931" s="14">
        <f t="shared" si="57"/>
        <v>-270000</v>
      </c>
      <c r="H2931" s="1280"/>
    </row>
    <row r="2932" spans="1:8" x14ac:dyDescent="0.25">
      <c r="A2932" s="112">
        <v>45112</v>
      </c>
      <c r="B2932" s="21" t="s">
        <v>9649</v>
      </c>
      <c r="C2932" s="13" t="s">
        <v>8384</v>
      </c>
      <c r="D2932" s="764"/>
      <c r="E2932" s="22"/>
      <c r="F2932" s="19">
        <v>430000</v>
      </c>
      <c r="G2932" s="14">
        <f t="shared" si="57"/>
        <v>-430000</v>
      </c>
      <c r="H2932" s="1280"/>
    </row>
    <row r="2933" spans="1:8" x14ac:dyDescent="0.25">
      <c r="A2933" s="112">
        <v>45112</v>
      </c>
      <c r="B2933" s="21" t="s">
        <v>10139</v>
      </c>
      <c r="C2933" s="13" t="s">
        <v>8384</v>
      </c>
      <c r="D2933" s="764"/>
      <c r="E2933" s="22"/>
      <c r="F2933" s="19">
        <v>50000</v>
      </c>
      <c r="G2933" s="14">
        <f t="shared" si="57"/>
        <v>-50000</v>
      </c>
      <c r="H2933" s="128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8" t="s">
        <v>10461</v>
      </c>
      <c r="E2940" s="781">
        <v>130000</v>
      </c>
      <c r="F2940" s="19"/>
      <c r="G2940" s="14">
        <f t="shared" si="60"/>
        <v>130000</v>
      </c>
      <c r="H2940" s="342" t="s">
        <v>9267</v>
      </c>
    </row>
    <row r="2941" spans="1:8" x14ac:dyDescent="0.25">
      <c r="A2941" s="112">
        <v>45118</v>
      </c>
      <c r="B2941" s="21" t="s">
        <v>8856</v>
      </c>
      <c r="C2941" s="13" t="s">
        <v>166</v>
      </c>
      <c r="D2941" s="128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7" t="s">
        <v>10468</v>
      </c>
      <c r="J2951" s="127"/>
    </row>
    <row r="2952" spans="1:10" x14ac:dyDescent="0.25">
      <c r="A2952" s="112">
        <v>45124</v>
      </c>
      <c r="B2952" s="21" t="s">
        <v>9757</v>
      </c>
      <c r="C2952" s="13" t="s">
        <v>166</v>
      </c>
      <c r="D2952" s="764"/>
      <c r="E2952" s="22"/>
      <c r="F2952" s="19">
        <v>66000</v>
      </c>
      <c r="G2952" s="14">
        <f t="shared" si="60"/>
        <v>-66000</v>
      </c>
      <c r="H2952" s="1257"/>
    </row>
    <row r="2953" spans="1:10" x14ac:dyDescent="0.25">
      <c r="A2953" s="112">
        <v>45124</v>
      </c>
      <c r="B2953" s="21" t="s">
        <v>9955</v>
      </c>
      <c r="C2953" s="13" t="s">
        <v>166</v>
      </c>
      <c r="D2953" s="764"/>
      <c r="E2953" s="22"/>
      <c r="F2953" s="19">
        <v>15800</v>
      </c>
      <c r="G2953" s="14">
        <f t="shared" si="60"/>
        <v>-15800</v>
      </c>
      <c r="H2953" s="1257"/>
    </row>
    <row r="2954" spans="1:10" x14ac:dyDescent="0.25">
      <c r="A2954" s="112">
        <v>45124</v>
      </c>
      <c r="B2954" s="21" t="s">
        <v>10459</v>
      </c>
      <c r="C2954" s="13" t="s">
        <v>166</v>
      </c>
      <c r="D2954" s="764"/>
      <c r="E2954" s="22"/>
      <c r="F2954" s="19">
        <v>13260</v>
      </c>
      <c r="G2954" s="14">
        <f t="shared" si="60"/>
        <v>-13260</v>
      </c>
      <c r="H2954" s="1257"/>
    </row>
    <row r="2955" spans="1:10" x14ac:dyDescent="0.25">
      <c r="A2955" s="112">
        <v>45124</v>
      </c>
      <c r="B2955" s="21" t="s">
        <v>8645</v>
      </c>
      <c r="C2955" s="13" t="s">
        <v>166</v>
      </c>
      <c r="D2955" s="764"/>
      <c r="E2955" s="22"/>
      <c r="F2955" s="19">
        <v>290840</v>
      </c>
      <c r="G2955" s="14">
        <f t="shared" si="60"/>
        <v>-290840</v>
      </c>
      <c r="H2955" s="125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9" t="s">
        <v>10498</v>
      </c>
    </row>
    <row r="2965" spans="1:8" ht="16.5" thickBot="1" x14ac:dyDescent="0.3">
      <c r="A2965" s="112">
        <v>45125</v>
      </c>
      <c r="B2965" s="21" t="s">
        <v>10459</v>
      </c>
      <c r="C2965" s="13" t="s">
        <v>166</v>
      </c>
      <c r="D2965" s="764"/>
      <c r="E2965" s="781"/>
      <c r="F2965" s="784">
        <v>130000</v>
      </c>
      <c r="G2965" s="782">
        <f t="shared" si="60"/>
        <v>-130000</v>
      </c>
      <c r="H2965" s="123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6" t="s">
        <v>10539</v>
      </c>
    </row>
    <row r="2972" spans="1:8" x14ac:dyDescent="0.25">
      <c r="A2972" s="112">
        <v>45127</v>
      </c>
      <c r="B2972" s="21" t="s">
        <v>8856</v>
      </c>
      <c r="C2972" s="13" t="s">
        <v>8384</v>
      </c>
      <c r="D2972" s="764"/>
      <c r="E2972" s="781"/>
      <c r="F2972" s="141">
        <v>182717</v>
      </c>
      <c r="G2972" s="782">
        <f t="shared" si="60"/>
        <v>-182717</v>
      </c>
      <c r="H2972" s="1277"/>
    </row>
    <row r="2973" spans="1:8" x14ac:dyDescent="0.25">
      <c r="A2973" s="112">
        <v>45127</v>
      </c>
      <c r="B2973" s="21" t="s">
        <v>9344</v>
      </c>
      <c r="C2973" s="13" t="s">
        <v>8384</v>
      </c>
      <c r="D2973" s="764"/>
      <c r="E2973" s="781"/>
      <c r="F2973" s="141">
        <v>190000</v>
      </c>
      <c r="G2973" s="782">
        <f t="shared" si="60"/>
        <v>-190000</v>
      </c>
      <c r="H2973" s="1277"/>
    </row>
    <row r="2974" spans="1:8" x14ac:dyDescent="0.25">
      <c r="A2974" s="112">
        <v>45127</v>
      </c>
      <c r="B2974" s="21" t="s">
        <v>9649</v>
      </c>
      <c r="C2974" s="13" t="s">
        <v>8384</v>
      </c>
      <c r="D2974" s="764"/>
      <c r="E2974" s="781"/>
      <c r="F2974" s="141">
        <v>45196</v>
      </c>
      <c r="G2974" s="782">
        <f t="shared" si="60"/>
        <v>-45196</v>
      </c>
      <c r="H2974" s="1277"/>
    </row>
    <row r="2975" spans="1:8" x14ac:dyDescent="0.25">
      <c r="A2975" s="112">
        <v>45127</v>
      </c>
      <c r="B2975" s="21" t="s">
        <v>9757</v>
      </c>
      <c r="C2975" s="13" t="s">
        <v>8384</v>
      </c>
      <c r="D2975" s="764"/>
      <c r="E2975" s="781"/>
      <c r="F2975" s="141">
        <v>190000</v>
      </c>
      <c r="G2975" s="782">
        <f t="shared" si="60"/>
        <v>-190000</v>
      </c>
      <c r="H2975" s="1277"/>
    </row>
    <row r="2976" spans="1:8" x14ac:dyDescent="0.25">
      <c r="A2976" s="112">
        <v>45127</v>
      </c>
      <c r="B2976" s="21" t="s">
        <v>10139</v>
      </c>
      <c r="C2976" s="13" t="s">
        <v>8384</v>
      </c>
      <c r="D2976" s="764"/>
      <c r="E2976" s="781"/>
      <c r="F2976" s="141">
        <v>190000</v>
      </c>
      <c r="G2976" s="782">
        <f t="shared" si="60"/>
        <v>-190000</v>
      </c>
      <c r="H2976" s="1277"/>
    </row>
    <row r="2977" spans="1:8" ht="16.5" thickBot="1" x14ac:dyDescent="0.3">
      <c r="A2977" s="112">
        <v>45127</v>
      </c>
      <c r="B2977" s="21" t="s">
        <v>10284</v>
      </c>
      <c r="C2977" s="13" t="s">
        <v>8384</v>
      </c>
      <c r="D2977" s="764"/>
      <c r="E2977" s="781"/>
      <c r="F2977" s="784">
        <v>190000</v>
      </c>
      <c r="G2977" s="782">
        <f t="shared" si="60"/>
        <v>-190000</v>
      </c>
      <c r="H2977" s="127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49" t="s">
        <v>10740</v>
      </c>
    </row>
    <row r="3020" spans="1:8" x14ac:dyDescent="0.25">
      <c r="A3020" s="112">
        <v>45153</v>
      </c>
      <c r="B3020" s="21" t="s">
        <v>8864</v>
      </c>
      <c r="C3020" s="13" t="s">
        <v>7465</v>
      </c>
      <c r="D3020" s="764"/>
      <c r="E3020" s="22"/>
      <c r="F3020" s="19">
        <v>201658</v>
      </c>
      <c r="G3020" s="14">
        <f t="shared" si="60"/>
        <v>-201658</v>
      </c>
      <c r="H3020" s="1250"/>
    </row>
    <row r="3021" spans="1:8" x14ac:dyDescent="0.25">
      <c r="A3021" s="112">
        <v>45153</v>
      </c>
      <c r="B3021" s="21" t="s">
        <v>9649</v>
      </c>
      <c r="C3021" s="13" t="s">
        <v>7465</v>
      </c>
      <c r="D3021" s="764"/>
      <c r="E3021" s="22"/>
      <c r="F3021" s="19">
        <v>482460</v>
      </c>
      <c r="G3021" s="14">
        <f t="shared" si="60"/>
        <v>-482460</v>
      </c>
      <c r="H3021" s="125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59" t="s">
        <v>10836</v>
      </c>
    </row>
    <row r="3024" spans="1:8" x14ac:dyDescent="0.25">
      <c r="A3024" s="112">
        <v>45154</v>
      </c>
      <c r="B3024" s="21" t="s">
        <v>9344</v>
      </c>
      <c r="C3024" s="13" t="s">
        <v>8384</v>
      </c>
      <c r="D3024" s="764"/>
      <c r="E3024" s="781"/>
      <c r="F3024" s="141">
        <v>150000</v>
      </c>
      <c r="G3024" s="782">
        <f t="shared" ref="G3024:G3163" si="62">E3024-F3024</f>
        <v>-150000</v>
      </c>
      <c r="H3024" s="1260"/>
    </row>
    <row r="3025" spans="1:8" x14ac:dyDescent="0.25">
      <c r="A3025" s="112">
        <v>45154</v>
      </c>
      <c r="B3025" s="21" t="s">
        <v>9757</v>
      </c>
      <c r="C3025" s="13" t="s">
        <v>8384</v>
      </c>
      <c r="D3025" s="764"/>
      <c r="E3025" s="781"/>
      <c r="F3025" s="141">
        <v>372320</v>
      </c>
      <c r="G3025" s="782">
        <f t="shared" si="62"/>
        <v>-372320</v>
      </c>
      <c r="H3025" s="1260"/>
    </row>
    <row r="3026" spans="1:8" x14ac:dyDescent="0.25">
      <c r="A3026" s="112">
        <v>45154</v>
      </c>
      <c r="B3026" s="21" t="s">
        <v>10139</v>
      </c>
      <c r="C3026" s="13" t="s">
        <v>8384</v>
      </c>
      <c r="D3026" s="764"/>
      <c r="E3026" s="781"/>
      <c r="F3026" s="141">
        <v>300000</v>
      </c>
      <c r="G3026" s="782">
        <f t="shared" si="62"/>
        <v>-300000</v>
      </c>
      <c r="H3026" s="1260"/>
    </row>
    <row r="3027" spans="1:8" x14ac:dyDescent="0.25">
      <c r="A3027" s="112">
        <v>45154</v>
      </c>
      <c r="B3027" s="981" t="s">
        <v>10367</v>
      </c>
      <c r="C3027" s="13" t="s">
        <v>8384</v>
      </c>
      <c r="D3027" s="764"/>
      <c r="E3027" s="781"/>
      <c r="F3027" s="141">
        <v>100000</v>
      </c>
      <c r="G3027" s="782">
        <f t="shared" si="62"/>
        <v>-100000</v>
      </c>
      <c r="H3027" s="1260"/>
    </row>
    <row r="3028" spans="1:8" x14ac:dyDescent="0.25">
      <c r="A3028" s="265">
        <v>45154</v>
      </c>
      <c r="B3028" s="976" t="s">
        <v>10220</v>
      </c>
      <c r="C3028" s="53" t="s">
        <v>8384</v>
      </c>
      <c r="D3028" s="775"/>
      <c r="E3028" s="953"/>
      <c r="F3028" s="146">
        <v>5602</v>
      </c>
      <c r="G3028" s="977">
        <f t="shared" si="62"/>
        <v>-5602</v>
      </c>
      <c r="H3028" s="1261"/>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2" t="s">
        <v>10794</v>
      </c>
      <c r="E3034" s="22">
        <v>20300</v>
      </c>
      <c r="F3034" s="19"/>
      <c r="G3034" s="14">
        <f t="shared" si="62"/>
        <v>20300</v>
      </c>
      <c r="H3034" s="1242" t="s">
        <v>9314</v>
      </c>
    </row>
    <row r="3035" spans="1:8" ht="15.75" customHeight="1" x14ac:dyDescent="0.25">
      <c r="A3035" s="112">
        <v>45156</v>
      </c>
      <c r="B3035" s="981" t="s">
        <v>10367</v>
      </c>
      <c r="C3035" s="13" t="s">
        <v>166</v>
      </c>
      <c r="D3035" s="1252"/>
      <c r="E3035" s="22">
        <v>45000</v>
      </c>
      <c r="F3035" s="19"/>
      <c r="G3035" s="14">
        <f t="shared" si="62"/>
        <v>45000</v>
      </c>
      <c r="H3035" s="1244"/>
    </row>
    <row r="3036" spans="1:8" x14ac:dyDescent="0.25">
      <c r="A3036" s="112">
        <v>45156</v>
      </c>
      <c r="B3036" s="21" t="s">
        <v>8645</v>
      </c>
      <c r="C3036" s="13" t="s">
        <v>166</v>
      </c>
      <c r="D3036" s="764"/>
      <c r="E3036" s="22"/>
      <c r="F3036" s="19">
        <v>64845</v>
      </c>
      <c r="G3036" s="14">
        <f t="shared" si="62"/>
        <v>-64845</v>
      </c>
      <c r="H3036" s="1256" t="s">
        <v>10831</v>
      </c>
    </row>
    <row r="3037" spans="1:8" x14ac:dyDescent="0.25">
      <c r="A3037" s="112">
        <v>45156</v>
      </c>
      <c r="B3037" s="21" t="s">
        <v>8856</v>
      </c>
      <c r="C3037" s="13" t="s">
        <v>166</v>
      </c>
      <c r="D3037" s="764"/>
      <c r="E3037" s="22"/>
      <c r="F3037" s="19">
        <v>22500</v>
      </c>
      <c r="G3037" s="14">
        <f t="shared" si="62"/>
        <v>-22500</v>
      </c>
      <c r="H3037" s="1257"/>
    </row>
    <row r="3038" spans="1:8" x14ac:dyDescent="0.25">
      <c r="A3038" s="112">
        <v>45156</v>
      </c>
      <c r="B3038" s="21" t="s">
        <v>10139</v>
      </c>
      <c r="C3038" s="13" t="s">
        <v>166</v>
      </c>
      <c r="D3038" s="764"/>
      <c r="E3038" s="22"/>
      <c r="F3038" s="19">
        <v>19260</v>
      </c>
      <c r="G3038" s="14">
        <f t="shared" si="62"/>
        <v>-19260</v>
      </c>
      <c r="H3038" s="1257"/>
    </row>
    <row r="3039" spans="1:8" x14ac:dyDescent="0.25">
      <c r="A3039" s="112">
        <v>45156</v>
      </c>
      <c r="B3039" s="21" t="s">
        <v>10459</v>
      </c>
      <c r="C3039" s="13" t="s">
        <v>166</v>
      </c>
      <c r="D3039" s="764"/>
      <c r="E3039" s="22"/>
      <c r="F3039" s="19">
        <v>34640</v>
      </c>
      <c r="G3039" s="14">
        <f t="shared" si="62"/>
        <v>-34640</v>
      </c>
      <c r="H3039" s="1257"/>
    </row>
    <row r="3040" spans="1:8" x14ac:dyDescent="0.25">
      <c r="A3040" s="112">
        <v>45156</v>
      </c>
      <c r="B3040" s="981" t="s">
        <v>10367</v>
      </c>
      <c r="C3040" s="13" t="s">
        <v>166</v>
      </c>
      <c r="D3040" s="764"/>
      <c r="E3040" s="22"/>
      <c r="F3040" s="19">
        <v>58755</v>
      </c>
      <c r="G3040" s="14">
        <f t="shared" si="62"/>
        <v>-58755</v>
      </c>
      <c r="H3040" s="125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59" t="s">
        <v>10836</v>
      </c>
    </row>
    <row r="3056" spans="1:8" x14ac:dyDescent="0.25">
      <c r="A3056" s="112">
        <v>45161</v>
      </c>
      <c r="B3056" s="981" t="s">
        <v>10284</v>
      </c>
      <c r="C3056" s="139" t="s">
        <v>8384</v>
      </c>
      <c r="D3056" s="982"/>
      <c r="E3056" s="781"/>
      <c r="F3056" s="141">
        <v>112135</v>
      </c>
      <c r="G3056" s="782">
        <f t="shared" si="62"/>
        <v>-112135</v>
      </c>
      <c r="H3056" s="1260"/>
    </row>
    <row r="3057" spans="1:8" x14ac:dyDescent="0.25">
      <c r="A3057" s="112">
        <v>45161</v>
      </c>
      <c r="B3057" s="21" t="s">
        <v>9344</v>
      </c>
      <c r="C3057" s="139" t="s">
        <v>8384</v>
      </c>
      <c r="D3057" s="982"/>
      <c r="E3057" s="781"/>
      <c r="F3057" s="141">
        <v>22065</v>
      </c>
      <c r="G3057" s="782">
        <f t="shared" si="62"/>
        <v>-22065</v>
      </c>
      <c r="H3057" s="1260"/>
    </row>
    <row r="3058" spans="1:8" x14ac:dyDescent="0.25">
      <c r="A3058" s="112">
        <v>45161</v>
      </c>
      <c r="B3058" s="981" t="s">
        <v>10139</v>
      </c>
      <c r="C3058" s="139" t="s">
        <v>8384</v>
      </c>
      <c r="D3058" s="982"/>
      <c r="E3058" s="781"/>
      <c r="F3058" s="141">
        <v>300000</v>
      </c>
      <c r="G3058" s="782">
        <f t="shared" si="62"/>
        <v>-300000</v>
      </c>
      <c r="H3058" s="1260"/>
    </row>
    <row r="3059" spans="1:8" x14ac:dyDescent="0.25">
      <c r="A3059" s="112">
        <v>45161</v>
      </c>
      <c r="B3059" s="981" t="s">
        <v>10367</v>
      </c>
      <c r="C3059" s="139" t="s">
        <v>8384</v>
      </c>
      <c r="D3059" s="982"/>
      <c r="E3059" s="781"/>
      <c r="F3059" s="141">
        <v>200000</v>
      </c>
      <c r="G3059" s="782">
        <f t="shared" si="62"/>
        <v>-200000</v>
      </c>
      <c r="H3059" s="1260"/>
    </row>
    <row r="3060" spans="1:8" ht="16.5" thickBot="1" x14ac:dyDescent="0.3">
      <c r="A3060" s="112">
        <v>45161</v>
      </c>
      <c r="B3060" s="981" t="s">
        <v>10220</v>
      </c>
      <c r="C3060" s="984" t="s">
        <v>8384</v>
      </c>
      <c r="D3060" s="982"/>
      <c r="E3060" s="781"/>
      <c r="F3060" s="784">
        <v>337781</v>
      </c>
      <c r="G3060" s="782">
        <f t="shared" si="62"/>
        <v>-337781</v>
      </c>
      <c r="H3060" s="1261"/>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3" t="s">
        <v>10844</v>
      </c>
    </row>
    <row r="3070" spans="1:8" x14ac:dyDescent="0.25">
      <c r="A3070" s="112">
        <v>45164</v>
      </c>
      <c r="B3070" s="21" t="s">
        <v>9955</v>
      </c>
      <c r="C3070" s="13" t="s">
        <v>169</v>
      </c>
      <c r="D3070" s="764"/>
      <c r="E3070" s="781"/>
      <c r="F3070" s="141">
        <v>23382</v>
      </c>
      <c r="G3070" s="782">
        <f t="shared" si="62"/>
        <v>-23382</v>
      </c>
      <c r="H3070" s="1254"/>
    </row>
    <row r="3071" spans="1:8" x14ac:dyDescent="0.25">
      <c r="A3071" s="112">
        <v>45164</v>
      </c>
      <c r="B3071" s="21" t="s">
        <v>9974</v>
      </c>
      <c r="C3071" s="13" t="s">
        <v>169</v>
      </c>
      <c r="D3071" s="764"/>
      <c r="E3071" s="781"/>
      <c r="F3071" s="141">
        <v>37222</v>
      </c>
      <c r="G3071" s="782">
        <f t="shared" si="62"/>
        <v>-37222</v>
      </c>
      <c r="H3071" s="1254"/>
    </row>
    <row r="3072" spans="1:8" x14ac:dyDescent="0.25">
      <c r="A3072" s="112">
        <v>45164</v>
      </c>
      <c r="B3072" s="21" t="s">
        <v>10284</v>
      </c>
      <c r="C3072" s="13" t="s">
        <v>169</v>
      </c>
      <c r="D3072" s="764"/>
      <c r="E3072" s="781"/>
      <c r="F3072" s="141">
        <v>129892</v>
      </c>
      <c r="G3072" s="782">
        <f t="shared" si="62"/>
        <v>-129892</v>
      </c>
      <c r="H3072" s="1254"/>
    </row>
    <row r="3073" spans="1:8" ht="16.5" thickBot="1" x14ac:dyDescent="0.3">
      <c r="A3073" s="112">
        <v>45164</v>
      </c>
      <c r="B3073" s="21" t="s">
        <v>10559</v>
      </c>
      <c r="C3073" s="13" t="s">
        <v>169</v>
      </c>
      <c r="D3073" s="764"/>
      <c r="E3073" s="781"/>
      <c r="F3073" s="784">
        <v>7300</v>
      </c>
      <c r="G3073" s="782">
        <f t="shared" si="62"/>
        <v>-7300</v>
      </c>
      <c r="H3073" s="125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39" t="s">
        <v>10864</v>
      </c>
    </row>
    <row r="3076" spans="1:8" x14ac:dyDescent="0.25">
      <c r="A3076" s="112">
        <v>45164</v>
      </c>
      <c r="B3076" s="21" t="s">
        <v>10284</v>
      </c>
      <c r="C3076" s="13" t="s">
        <v>1802</v>
      </c>
      <c r="D3076" s="764"/>
      <c r="E3076" s="781"/>
      <c r="F3076" s="141">
        <v>4870</v>
      </c>
      <c r="G3076" s="782">
        <f t="shared" si="62"/>
        <v>-4870</v>
      </c>
      <c r="H3076" s="1240"/>
    </row>
    <row r="3077" spans="1:8" ht="16.5" thickBot="1" x14ac:dyDescent="0.3">
      <c r="A3077" s="112">
        <v>45164</v>
      </c>
      <c r="B3077" s="21" t="s">
        <v>10890</v>
      </c>
      <c r="C3077" s="13" t="s">
        <v>1802</v>
      </c>
      <c r="D3077" s="764"/>
      <c r="E3077" s="953"/>
      <c r="F3077" s="784">
        <v>75050</v>
      </c>
      <c r="G3077" s="977">
        <f t="shared" si="62"/>
        <v>-75050</v>
      </c>
      <c r="H3077" s="124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9" t="s">
        <v>10985</v>
      </c>
    </row>
    <row r="3102" spans="1:8" x14ac:dyDescent="0.25">
      <c r="A3102" s="112">
        <v>45174</v>
      </c>
      <c r="B3102" s="21" t="s">
        <v>10559</v>
      </c>
      <c r="C3102" s="13" t="s">
        <v>180</v>
      </c>
      <c r="D3102" s="764"/>
      <c r="E3102" s="22"/>
      <c r="F3102" s="19">
        <v>120960</v>
      </c>
      <c r="G3102" s="14">
        <f t="shared" si="62"/>
        <v>-120960</v>
      </c>
      <c r="H3102" s="1230"/>
    </row>
    <row r="3103" spans="1:8" x14ac:dyDescent="0.25">
      <c r="A3103" s="112">
        <v>45174</v>
      </c>
      <c r="B3103" s="21" t="s">
        <v>10367</v>
      </c>
      <c r="C3103" s="13" t="s">
        <v>180</v>
      </c>
      <c r="D3103" s="764"/>
      <c r="E3103" s="22"/>
      <c r="F3103" s="19">
        <v>4960</v>
      </c>
      <c r="G3103" s="14">
        <f t="shared" si="62"/>
        <v>-4960</v>
      </c>
      <c r="H3103" s="123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62" t="s">
        <v>11141</v>
      </c>
      <c r="E3146" s="22">
        <v>35941</v>
      </c>
      <c r="F3146" s="19"/>
      <c r="G3146" s="14">
        <f t="shared" si="62"/>
        <v>35941</v>
      </c>
      <c r="H3146" s="13"/>
    </row>
    <row r="3147" spans="1:8" x14ac:dyDescent="0.25">
      <c r="A3147" s="112">
        <v>45190</v>
      </c>
      <c r="B3147" s="21" t="s">
        <v>11054</v>
      </c>
      <c r="C3147" s="13" t="s">
        <v>8384</v>
      </c>
      <c r="D3147" s="1263"/>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62" t="s">
        <v>11143</v>
      </c>
      <c r="E3149" s="22">
        <v>3870</v>
      </c>
      <c r="F3149" s="19"/>
      <c r="G3149" s="14">
        <f t="shared" si="62"/>
        <v>3870</v>
      </c>
      <c r="H3149" s="13"/>
    </row>
    <row r="3150" spans="1:8" x14ac:dyDescent="0.25">
      <c r="A3150" s="112">
        <v>45190</v>
      </c>
      <c r="B3150" s="21" t="s">
        <v>11054</v>
      </c>
      <c r="C3150" s="13" t="s">
        <v>8384</v>
      </c>
      <c r="D3150" s="1263"/>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4" t="s">
        <v>11151</v>
      </c>
    </row>
    <row r="3164" spans="1:8" x14ac:dyDescent="0.25">
      <c r="A3164" s="112">
        <v>45188</v>
      </c>
      <c r="B3164" s="21" t="s">
        <v>9955</v>
      </c>
      <c r="C3164" s="13" t="s">
        <v>164</v>
      </c>
      <c r="D3164" s="764"/>
      <c r="E3164" s="781"/>
      <c r="F3164" s="141">
        <v>1260</v>
      </c>
      <c r="G3164" s="782">
        <f t="shared" ref="G3164:G3266" si="64">E3164-F3164</f>
        <v>-1260</v>
      </c>
      <c r="H3164" s="1265"/>
    </row>
    <row r="3165" spans="1:8" x14ac:dyDescent="0.25">
      <c r="A3165" s="112">
        <v>45188</v>
      </c>
      <c r="B3165" s="21" t="s">
        <v>9974</v>
      </c>
      <c r="C3165" s="13" t="s">
        <v>164</v>
      </c>
      <c r="D3165" s="764"/>
      <c r="E3165" s="781"/>
      <c r="F3165" s="141">
        <v>9626</v>
      </c>
      <c r="G3165" s="782">
        <f t="shared" si="64"/>
        <v>-9626</v>
      </c>
      <c r="H3165" s="1265"/>
    </row>
    <row r="3166" spans="1:8" x14ac:dyDescent="0.25">
      <c r="A3166" s="112">
        <v>45188</v>
      </c>
      <c r="B3166" s="21" t="s">
        <v>10139</v>
      </c>
      <c r="C3166" s="13" t="s">
        <v>164</v>
      </c>
      <c r="D3166" s="764"/>
      <c r="E3166" s="781"/>
      <c r="F3166" s="141">
        <v>6023</v>
      </c>
      <c r="G3166" s="782">
        <f t="shared" si="64"/>
        <v>-6023</v>
      </c>
      <c r="H3166" s="1265"/>
    </row>
    <row r="3167" spans="1:8" x14ac:dyDescent="0.25">
      <c r="A3167" s="112">
        <v>45188</v>
      </c>
      <c r="B3167" s="21" t="s">
        <v>10284</v>
      </c>
      <c r="C3167" s="13" t="s">
        <v>164</v>
      </c>
      <c r="D3167" s="764"/>
      <c r="E3167" s="781"/>
      <c r="F3167" s="141">
        <v>6055</v>
      </c>
      <c r="G3167" s="782">
        <f t="shared" si="64"/>
        <v>-6055</v>
      </c>
      <c r="H3167" s="1265"/>
    </row>
    <row r="3168" spans="1:8" x14ac:dyDescent="0.25">
      <c r="A3168" s="112">
        <v>45188</v>
      </c>
      <c r="B3168" s="21" t="s">
        <v>10459</v>
      </c>
      <c r="C3168" s="13" t="s">
        <v>164</v>
      </c>
      <c r="D3168" s="764"/>
      <c r="E3168" s="781"/>
      <c r="F3168" s="141">
        <v>60002</v>
      </c>
      <c r="G3168" s="782">
        <f t="shared" si="64"/>
        <v>-60002</v>
      </c>
      <c r="H3168" s="1265"/>
    </row>
    <row r="3169" spans="1:8" x14ac:dyDescent="0.25">
      <c r="A3169" s="112">
        <v>45188</v>
      </c>
      <c r="B3169" s="21" t="s">
        <v>10220</v>
      </c>
      <c r="C3169" s="13" t="s">
        <v>164</v>
      </c>
      <c r="D3169" s="764"/>
      <c r="E3169" s="781"/>
      <c r="F3169" s="141">
        <v>9551</v>
      </c>
      <c r="G3169" s="782">
        <f t="shared" si="64"/>
        <v>-9551</v>
      </c>
      <c r="H3169" s="1265"/>
    </row>
    <row r="3170" spans="1:8" x14ac:dyDescent="0.25">
      <c r="A3170" s="112">
        <v>45188</v>
      </c>
      <c r="B3170" s="21" t="s">
        <v>9344</v>
      </c>
      <c r="C3170" s="13" t="s">
        <v>164</v>
      </c>
      <c r="D3170" s="764"/>
      <c r="E3170" s="781"/>
      <c r="F3170" s="141">
        <v>20807</v>
      </c>
      <c r="G3170" s="782">
        <f t="shared" si="64"/>
        <v>-20807</v>
      </c>
      <c r="H3170" s="1265"/>
    </row>
    <row r="3171" spans="1:8" ht="16.5" thickBot="1" x14ac:dyDescent="0.3">
      <c r="A3171" s="112">
        <v>45188</v>
      </c>
      <c r="B3171" s="21" t="s">
        <v>10367</v>
      </c>
      <c r="C3171" s="13" t="s">
        <v>164</v>
      </c>
      <c r="D3171" s="764"/>
      <c r="E3171" s="781"/>
      <c r="F3171" s="784">
        <v>14924</v>
      </c>
      <c r="G3171" s="782">
        <f t="shared" si="64"/>
        <v>-14924</v>
      </c>
      <c r="H3171" s="126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9" t="s">
        <v>11150</v>
      </c>
    </row>
    <row r="3175" spans="1:8" x14ac:dyDescent="0.25">
      <c r="A3175" s="112">
        <v>45190</v>
      </c>
      <c r="B3175" s="21" t="s">
        <v>10559</v>
      </c>
      <c r="C3175" s="13" t="s">
        <v>169</v>
      </c>
      <c r="D3175" s="764"/>
      <c r="E3175" s="781"/>
      <c r="F3175" s="141">
        <v>100000</v>
      </c>
      <c r="G3175" s="782">
        <f t="shared" si="64"/>
        <v>-100000</v>
      </c>
      <c r="H3175" s="1230"/>
    </row>
    <row r="3176" spans="1:8" ht="16.5" thickBot="1" x14ac:dyDescent="0.3">
      <c r="A3176" s="112">
        <v>45190</v>
      </c>
      <c r="B3176" s="21" t="s">
        <v>9344</v>
      </c>
      <c r="C3176" s="13" t="s">
        <v>169</v>
      </c>
      <c r="D3176" s="764"/>
      <c r="E3176" s="781"/>
      <c r="F3176" s="784">
        <v>300000</v>
      </c>
      <c r="G3176" s="782">
        <f t="shared" si="64"/>
        <v>-300000</v>
      </c>
      <c r="H3176" s="123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9" t="s">
        <v>11202</v>
      </c>
    </row>
    <row r="3184" spans="1:8" x14ac:dyDescent="0.25">
      <c r="A3184" s="112">
        <v>45195</v>
      </c>
      <c r="B3184" s="21" t="s">
        <v>10559</v>
      </c>
      <c r="C3184" s="13" t="s">
        <v>8384</v>
      </c>
      <c r="D3184" s="764"/>
      <c r="E3184" s="781"/>
      <c r="F3184" s="151">
        <v>11574</v>
      </c>
      <c r="G3184" s="782">
        <f t="shared" si="64"/>
        <v>-11574</v>
      </c>
      <c r="H3184" s="1230"/>
    </row>
    <row r="3185" spans="1:8" x14ac:dyDescent="0.25">
      <c r="A3185" s="112">
        <v>45195</v>
      </c>
      <c r="B3185" s="21" t="s">
        <v>9344</v>
      </c>
      <c r="C3185" s="13" t="s">
        <v>8384</v>
      </c>
      <c r="D3185" s="764"/>
      <c r="E3185" s="781"/>
      <c r="F3185" s="151">
        <v>120076</v>
      </c>
      <c r="G3185" s="782">
        <f t="shared" si="64"/>
        <v>-120076</v>
      </c>
      <c r="H3185" s="1230"/>
    </row>
    <row r="3186" spans="1:8" x14ac:dyDescent="0.25">
      <c r="A3186" s="112">
        <v>45195</v>
      </c>
      <c r="B3186" s="21" t="s">
        <v>10367</v>
      </c>
      <c r="C3186" s="13" t="s">
        <v>8384</v>
      </c>
      <c r="D3186" s="764"/>
      <c r="E3186" s="781"/>
      <c r="F3186" s="151">
        <v>209438</v>
      </c>
      <c r="G3186" s="782">
        <f t="shared" si="64"/>
        <v>-209438</v>
      </c>
      <c r="H3186" s="1230"/>
    </row>
    <row r="3187" spans="1:8" x14ac:dyDescent="0.25">
      <c r="A3187" s="112">
        <v>45195</v>
      </c>
      <c r="B3187" s="21" t="s">
        <v>11054</v>
      </c>
      <c r="C3187" s="13" t="s">
        <v>8384</v>
      </c>
      <c r="D3187" s="764"/>
      <c r="E3187" s="781"/>
      <c r="F3187" s="151">
        <v>203556</v>
      </c>
      <c r="G3187" s="782">
        <f t="shared" si="64"/>
        <v>-203556</v>
      </c>
      <c r="H3187" s="1230"/>
    </row>
    <row r="3188" spans="1:8" ht="16.5" customHeight="1" thickBot="1" x14ac:dyDescent="0.3">
      <c r="A3188" s="112">
        <v>45195</v>
      </c>
      <c r="B3188" s="21" t="s">
        <v>10564</v>
      </c>
      <c r="C3188" s="13" t="s">
        <v>8384</v>
      </c>
      <c r="D3188" s="764"/>
      <c r="E3188" s="781"/>
      <c r="F3188" s="295">
        <v>296860</v>
      </c>
      <c r="G3188" s="782">
        <f t="shared" si="64"/>
        <v>-296860</v>
      </c>
      <c r="H3188" s="1231"/>
    </row>
    <row r="3189" spans="1:8" x14ac:dyDescent="0.25">
      <c r="A3189" s="112">
        <v>45195</v>
      </c>
      <c r="B3189" s="21" t="s">
        <v>10559</v>
      </c>
      <c r="C3189" s="13" t="s">
        <v>7465</v>
      </c>
      <c r="D3189" s="764"/>
      <c r="E3189" s="781"/>
      <c r="F3189" s="783">
        <v>586928</v>
      </c>
      <c r="G3189" s="782">
        <f t="shared" si="64"/>
        <v>-586928</v>
      </c>
      <c r="H3189" s="1221" t="s">
        <v>11191</v>
      </c>
    </row>
    <row r="3190" spans="1:8" x14ac:dyDescent="0.25">
      <c r="A3190" s="112">
        <v>45195</v>
      </c>
      <c r="B3190" s="21" t="s">
        <v>9649</v>
      </c>
      <c r="C3190" s="13" t="s">
        <v>7465</v>
      </c>
      <c r="D3190" s="764"/>
      <c r="E3190" s="781"/>
      <c r="F3190" s="141">
        <v>130436</v>
      </c>
      <c r="G3190" s="782">
        <f t="shared" si="64"/>
        <v>-130436</v>
      </c>
      <c r="H3190" s="1222"/>
    </row>
    <row r="3191" spans="1:8" ht="16.5" thickBot="1" x14ac:dyDescent="0.3">
      <c r="A3191" s="112">
        <v>45195</v>
      </c>
      <c r="B3191" s="21" t="s">
        <v>10284</v>
      </c>
      <c r="C3191" s="13" t="s">
        <v>7465</v>
      </c>
      <c r="D3191" s="764"/>
      <c r="E3191" s="781"/>
      <c r="F3191" s="784">
        <v>82636</v>
      </c>
      <c r="G3191" s="782">
        <f t="shared" si="64"/>
        <v>-82636</v>
      </c>
      <c r="H3191" s="122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9" t="s">
        <v>11150</v>
      </c>
    </row>
    <row r="3195" spans="1:8" x14ac:dyDescent="0.25">
      <c r="A3195" s="112">
        <v>45195</v>
      </c>
      <c r="B3195" s="21" t="s">
        <v>10139</v>
      </c>
      <c r="C3195" s="13" t="s">
        <v>7465</v>
      </c>
      <c r="D3195" s="764"/>
      <c r="E3195" s="781"/>
      <c r="F3195" s="151">
        <v>228360</v>
      </c>
      <c r="G3195" s="782">
        <f t="shared" si="64"/>
        <v>-228360</v>
      </c>
      <c r="H3195" s="1230"/>
    </row>
    <row r="3196" spans="1:8" x14ac:dyDescent="0.25">
      <c r="A3196" s="112">
        <v>45195</v>
      </c>
      <c r="B3196" s="21" t="s">
        <v>9974</v>
      </c>
      <c r="C3196" s="13" t="s">
        <v>7465</v>
      </c>
      <c r="D3196" s="764"/>
      <c r="E3196" s="781"/>
      <c r="F3196" s="151">
        <v>35755</v>
      </c>
      <c r="G3196" s="782">
        <f t="shared" si="64"/>
        <v>-35755</v>
      </c>
      <c r="H3196" s="1230"/>
    </row>
    <row r="3197" spans="1:8" ht="16.5" thickBot="1" x14ac:dyDescent="0.3">
      <c r="A3197" s="112">
        <v>45195</v>
      </c>
      <c r="B3197" s="21" t="s">
        <v>11054</v>
      </c>
      <c r="C3197" s="13" t="s">
        <v>7465</v>
      </c>
      <c r="D3197" s="764"/>
      <c r="E3197" s="781"/>
      <c r="F3197" s="295">
        <f>500000-F3196-F3195-F3194</f>
        <v>203425</v>
      </c>
      <c r="G3197" s="782">
        <f t="shared" si="64"/>
        <v>-203425</v>
      </c>
      <c r="H3197" s="123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9" t="s">
        <v>11150</v>
      </c>
    </row>
    <row r="3211" spans="1:8" x14ac:dyDescent="0.25">
      <c r="A3211" s="112">
        <v>45202</v>
      </c>
      <c r="B3211" s="21" t="s">
        <v>8856</v>
      </c>
      <c r="C3211" s="13" t="s">
        <v>168</v>
      </c>
      <c r="D3211" s="764"/>
      <c r="E3211" s="781"/>
      <c r="F3211" s="151">
        <v>227720</v>
      </c>
      <c r="G3211" s="782">
        <f t="shared" si="64"/>
        <v>-227720</v>
      </c>
      <c r="H3211" s="1230"/>
    </row>
    <row r="3212" spans="1:8" x14ac:dyDescent="0.25">
      <c r="A3212" s="112">
        <v>45202</v>
      </c>
      <c r="B3212" s="21" t="s">
        <v>9495</v>
      </c>
      <c r="C3212" s="13" t="s">
        <v>168</v>
      </c>
      <c r="D3212" s="764"/>
      <c r="E3212" s="781"/>
      <c r="F3212" s="151">
        <v>9820</v>
      </c>
      <c r="G3212" s="782">
        <f t="shared" si="64"/>
        <v>-9820</v>
      </c>
      <c r="H3212" s="1230"/>
    </row>
    <row r="3213" spans="1:8" ht="16.5" thickBot="1" x14ac:dyDescent="0.3">
      <c r="A3213" s="112">
        <v>45202</v>
      </c>
      <c r="B3213" s="21" t="s">
        <v>10284</v>
      </c>
      <c r="C3213" s="13" t="s">
        <v>168</v>
      </c>
      <c r="D3213" s="764"/>
      <c r="E3213" s="781"/>
      <c r="F3213" s="295">
        <v>179260</v>
      </c>
      <c r="G3213" s="782">
        <f t="shared" si="64"/>
        <v>-179260</v>
      </c>
      <c r="H3213" s="123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9" t="s">
        <v>11373</v>
      </c>
    </row>
    <row r="3267" spans="1:8" x14ac:dyDescent="0.25">
      <c r="A3267" s="112">
        <v>45216</v>
      </c>
      <c r="B3267" s="21" t="s">
        <v>9344</v>
      </c>
      <c r="C3267" s="13" t="s">
        <v>8384</v>
      </c>
      <c r="D3267" s="764"/>
      <c r="E3267" s="22"/>
      <c r="F3267" s="19">
        <v>3763</v>
      </c>
      <c r="G3267" s="14">
        <f t="shared" ref="G3267:G3363" si="65">E3267-F3267</f>
        <v>-3763</v>
      </c>
      <c r="H3267" s="1230"/>
    </row>
    <row r="3268" spans="1:8" x14ac:dyDescent="0.25">
      <c r="A3268" s="112">
        <v>45216</v>
      </c>
      <c r="B3268" s="21" t="s">
        <v>10367</v>
      </c>
      <c r="C3268" s="13" t="s">
        <v>8384</v>
      </c>
      <c r="D3268" s="764"/>
      <c r="E3268" s="22"/>
      <c r="F3268" s="19">
        <v>17368</v>
      </c>
      <c r="G3268" s="14">
        <f t="shared" si="65"/>
        <v>-17368</v>
      </c>
      <c r="H3268" s="1230"/>
    </row>
    <row r="3269" spans="1:8" x14ac:dyDescent="0.25">
      <c r="A3269" s="112">
        <v>45216</v>
      </c>
      <c r="B3269" s="21" t="s">
        <v>11054</v>
      </c>
      <c r="C3269" s="13" t="s">
        <v>8384</v>
      </c>
      <c r="D3269" s="764"/>
      <c r="E3269" s="22"/>
      <c r="F3269" s="19">
        <v>194858</v>
      </c>
      <c r="G3269" s="14">
        <f t="shared" si="65"/>
        <v>-194858</v>
      </c>
      <c r="H3269" s="1230"/>
    </row>
    <row r="3270" spans="1:8" x14ac:dyDescent="0.25">
      <c r="A3270" s="112">
        <v>45216</v>
      </c>
      <c r="B3270" s="21" t="s">
        <v>10220</v>
      </c>
      <c r="C3270" s="13" t="s">
        <v>8384</v>
      </c>
      <c r="D3270" s="764"/>
      <c r="E3270" s="22"/>
      <c r="F3270" s="19">
        <v>650000</v>
      </c>
      <c r="G3270" s="14">
        <f t="shared" si="65"/>
        <v>-650000</v>
      </c>
      <c r="H3270" s="1230"/>
    </row>
    <row r="3271" spans="1:8" x14ac:dyDescent="0.25">
      <c r="A3271" s="112">
        <v>45216</v>
      </c>
      <c r="B3271" s="21" t="s">
        <v>10890</v>
      </c>
      <c r="C3271" s="13" t="s">
        <v>8384</v>
      </c>
      <c r="D3271" s="764"/>
      <c r="E3271" s="22"/>
      <c r="F3271" s="19">
        <v>308871</v>
      </c>
      <c r="G3271" s="14">
        <f t="shared" si="65"/>
        <v>-308871</v>
      </c>
      <c r="H3271" s="1230"/>
    </row>
    <row r="3272" spans="1:8" x14ac:dyDescent="0.25">
      <c r="A3272" s="112">
        <v>45216</v>
      </c>
      <c r="B3272" s="21" t="s">
        <v>10564</v>
      </c>
      <c r="C3272" s="13" t="s">
        <v>8384</v>
      </c>
      <c r="D3272" s="764"/>
      <c r="E3272" s="22"/>
      <c r="F3272" s="19">
        <v>250000</v>
      </c>
      <c r="G3272" s="14">
        <f t="shared" si="65"/>
        <v>-250000</v>
      </c>
      <c r="H3272" s="123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48" t="s">
        <v>11424</v>
      </c>
      <c r="E3284" s="22">
        <v>20103</v>
      </c>
      <c r="F3284" s="19"/>
      <c r="G3284" s="14">
        <f t="shared" si="65"/>
        <v>20103</v>
      </c>
      <c r="H3284" s="13"/>
    </row>
    <row r="3285" spans="1:8" x14ac:dyDescent="0.25">
      <c r="A3285" s="112">
        <v>45220</v>
      </c>
      <c r="B3285" s="21" t="s">
        <v>11177</v>
      </c>
      <c r="C3285" s="13" t="s">
        <v>8384</v>
      </c>
      <c r="D3285" s="1248"/>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1" t="s">
        <v>11555</v>
      </c>
    </row>
    <row r="3322" spans="1:8" ht="16.5" thickBot="1" x14ac:dyDescent="0.3">
      <c r="A3322" s="112">
        <v>45233</v>
      </c>
      <c r="B3322" s="21" t="s">
        <v>11054</v>
      </c>
      <c r="C3322" s="13" t="s">
        <v>7465</v>
      </c>
      <c r="D3322" s="764"/>
      <c r="E3322" s="781"/>
      <c r="F3322" s="784">
        <v>173681</v>
      </c>
      <c r="G3322" s="782">
        <f t="shared" si="65"/>
        <v>-173681</v>
      </c>
      <c r="H3322" s="122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1" t="s">
        <v>12248</v>
      </c>
    </row>
    <row r="3387" spans="1:8" x14ac:dyDescent="0.25">
      <c r="A3387" s="112">
        <v>45248</v>
      </c>
      <c r="B3387" s="21" t="s">
        <v>11586</v>
      </c>
      <c r="C3387" s="13" t="s">
        <v>168</v>
      </c>
      <c r="D3387" s="764"/>
      <c r="E3387" s="22"/>
      <c r="F3387" s="109">
        <v>250000</v>
      </c>
      <c r="G3387" s="14">
        <f t="shared" si="67"/>
        <v>-250000</v>
      </c>
      <c r="H3387" s="122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37" t="s">
        <v>12033</v>
      </c>
    </row>
    <row r="3477" spans="1:8" x14ac:dyDescent="0.25">
      <c r="A3477" s="112">
        <v>45286</v>
      </c>
      <c r="B3477" s="21" t="s">
        <v>10139</v>
      </c>
      <c r="C3477" s="13" t="s">
        <v>166</v>
      </c>
      <c r="D3477" s="764"/>
      <c r="E3477" s="781"/>
      <c r="F3477" s="141">
        <v>21340</v>
      </c>
      <c r="G3477" s="782">
        <f t="shared" si="68"/>
        <v>-21340</v>
      </c>
      <c r="H3477" s="1237"/>
    </row>
    <row r="3478" spans="1:8" x14ac:dyDescent="0.25">
      <c r="A3478" s="112">
        <v>45286</v>
      </c>
      <c r="B3478" s="21" t="s">
        <v>10459</v>
      </c>
      <c r="C3478" s="13" t="s">
        <v>166</v>
      </c>
      <c r="D3478" s="764"/>
      <c r="E3478" s="781"/>
      <c r="F3478" s="141">
        <v>140985</v>
      </c>
      <c r="G3478" s="782">
        <f t="shared" si="68"/>
        <v>-140985</v>
      </c>
      <c r="H3478" s="1237"/>
    </row>
    <row r="3479" spans="1:8" x14ac:dyDescent="0.25">
      <c r="A3479" s="112">
        <v>45286</v>
      </c>
      <c r="B3479" s="21" t="s">
        <v>10220</v>
      </c>
      <c r="C3479" s="13" t="s">
        <v>166</v>
      </c>
      <c r="D3479" s="764"/>
      <c r="E3479" s="781"/>
      <c r="F3479" s="141">
        <v>15980</v>
      </c>
      <c r="G3479" s="782">
        <f t="shared" si="68"/>
        <v>-15980</v>
      </c>
      <c r="H3479" s="1237"/>
    </row>
    <row r="3480" spans="1:8" x14ac:dyDescent="0.25">
      <c r="A3480" s="112">
        <v>45286</v>
      </c>
      <c r="B3480" s="21" t="s">
        <v>10559</v>
      </c>
      <c r="C3480" s="13" t="s">
        <v>166</v>
      </c>
      <c r="D3480" s="764"/>
      <c r="E3480" s="781"/>
      <c r="F3480" s="141">
        <v>45000</v>
      </c>
      <c r="G3480" s="782">
        <f t="shared" si="68"/>
        <v>-45000</v>
      </c>
      <c r="H3480" s="1237"/>
    </row>
    <row r="3481" spans="1:8" x14ac:dyDescent="0.25">
      <c r="A3481" s="112">
        <v>45286</v>
      </c>
      <c r="B3481" s="21" t="s">
        <v>10367</v>
      </c>
      <c r="C3481" s="13" t="s">
        <v>166</v>
      </c>
      <c r="D3481" s="764"/>
      <c r="E3481" s="781"/>
      <c r="F3481" s="141">
        <v>114255</v>
      </c>
      <c r="G3481" s="782">
        <f t="shared" si="68"/>
        <v>-114255</v>
      </c>
      <c r="H3481" s="1237"/>
    </row>
    <row r="3482" spans="1:8" x14ac:dyDescent="0.25">
      <c r="A3482" s="112">
        <v>45286</v>
      </c>
      <c r="B3482" s="21" t="s">
        <v>10890</v>
      </c>
      <c r="C3482" s="13" t="s">
        <v>166</v>
      </c>
      <c r="D3482" s="764"/>
      <c r="E3482" s="781"/>
      <c r="F3482" s="141">
        <v>83530</v>
      </c>
      <c r="G3482" s="782">
        <f t="shared" si="68"/>
        <v>-83530</v>
      </c>
      <c r="H3482" s="1237"/>
    </row>
    <row r="3483" spans="1:8" x14ac:dyDescent="0.25">
      <c r="A3483" s="112">
        <v>45286</v>
      </c>
      <c r="B3483" s="21" t="s">
        <v>10986</v>
      </c>
      <c r="C3483" s="13" t="s">
        <v>166</v>
      </c>
      <c r="D3483" s="764"/>
      <c r="E3483" s="781"/>
      <c r="F3483" s="141">
        <v>65500</v>
      </c>
      <c r="G3483" s="782">
        <f t="shared" si="68"/>
        <v>-65500</v>
      </c>
      <c r="H3483" s="1237"/>
    </row>
    <row r="3484" spans="1:8" x14ac:dyDescent="0.25">
      <c r="A3484" s="112">
        <v>45286</v>
      </c>
      <c r="B3484" s="21" t="s">
        <v>11423</v>
      </c>
      <c r="C3484" s="13" t="s">
        <v>166</v>
      </c>
      <c r="D3484" s="764"/>
      <c r="E3484" s="781"/>
      <c r="F3484" s="141">
        <v>250855</v>
      </c>
      <c r="G3484" s="782">
        <f t="shared" si="68"/>
        <v>-250855</v>
      </c>
      <c r="H3484" s="1237"/>
    </row>
    <row r="3485" spans="1:8" x14ac:dyDescent="0.25">
      <c r="A3485" s="112">
        <v>45286</v>
      </c>
      <c r="B3485" s="21" t="s">
        <v>11586</v>
      </c>
      <c r="C3485" s="13" t="s">
        <v>166</v>
      </c>
      <c r="D3485" s="764"/>
      <c r="E3485" s="781"/>
      <c r="F3485" s="141">
        <v>41135</v>
      </c>
      <c r="G3485" s="782">
        <f t="shared" si="68"/>
        <v>-41135</v>
      </c>
      <c r="H3485" s="1237"/>
    </row>
    <row r="3486" spans="1:8" x14ac:dyDescent="0.25">
      <c r="A3486" s="112">
        <v>45286</v>
      </c>
      <c r="B3486" s="21" t="s">
        <v>10890</v>
      </c>
      <c r="C3486" s="13" t="s">
        <v>166</v>
      </c>
      <c r="D3486" s="764"/>
      <c r="E3486" s="781"/>
      <c r="F3486" s="146">
        <v>103490</v>
      </c>
      <c r="G3486" s="782">
        <f t="shared" si="68"/>
        <v>-103490</v>
      </c>
      <c r="H3486" s="1237"/>
    </row>
    <row r="3487" spans="1:8" x14ac:dyDescent="0.25">
      <c r="A3487" s="112">
        <v>45286</v>
      </c>
      <c r="B3487" s="21" t="s">
        <v>11864</v>
      </c>
      <c r="C3487" s="13" t="s">
        <v>166</v>
      </c>
      <c r="D3487" s="764"/>
      <c r="E3487" s="781"/>
      <c r="F3487" s="146">
        <v>56000</v>
      </c>
      <c r="G3487" s="782">
        <f t="shared" si="68"/>
        <v>-56000</v>
      </c>
      <c r="H3487" s="1237"/>
    </row>
    <row r="3488" spans="1:8" ht="16.5" thickBot="1" x14ac:dyDescent="0.3">
      <c r="A3488" s="112">
        <v>45286</v>
      </c>
      <c r="B3488" s="21" t="s">
        <v>12171</v>
      </c>
      <c r="C3488" s="13" t="s">
        <v>166</v>
      </c>
      <c r="D3488" s="764"/>
      <c r="E3488" s="781"/>
      <c r="F3488" s="784">
        <v>45650</v>
      </c>
      <c r="G3488" s="782">
        <f t="shared" si="68"/>
        <v>-45650</v>
      </c>
      <c r="H3488" s="123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1" t="s">
        <v>13018</v>
      </c>
    </row>
    <row r="3493" spans="1:8" x14ac:dyDescent="0.25">
      <c r="A3493" s="112">
        <v>45287</v>
      </c>
      <c r="B3493" s="21" t="s">
        <v>6407</v>
      </c>
      <c r="C3493" s="13" t="s">
        <v>1802</v>
      </c>
      <c r="D3493" s="764"/>
      <c r="E3493" s="781"/>
      <c r="F3493" s="141">
        <v>80843</v>
      </c>
      <c r="G3493" s="782">
        <f t="shared" si="68"/>
        <v>-80843</v>
      </c>
      <c r="H3493" s="1222"/>
    </row>
    <row r="3494" spans="1:8" x14ac:dyDescent="0.25">
      <c r="A3494" s="112">
        <v>45287</v>
      </c>
      <c r="B3494" s="21" t="s">
        <v>6506</v>
      </c>
      <c r="C3494" s="13" t="s">
        <v>1802</v>
      </c>
      <c r="D3494" s="764"/>
      <c r="E3494" s="781"/>
      <c r="F3494" s="141">
        <v>4245</v>
      </c>
      <c r="G3494" s="782">
        <f t="shared" si="68"/>
        <v>-4245</v>
      </c>
      <c r="H3494" s="1222"/>
    </row>
    <row r="3495" spans="1:8" ht="16.5" thickBot="1" x14ac:dyDescent="0.3">
      <c r="A3495" s="112">
        <v>45287</v>
      </c>
      <c r="B3495" s="21" t="s">
        <v>10284</v>
      </c>
      <c r="C3495" s="13" t="s">
        <v>1802</v>
      </c>
      <c r="D3495" s="764"/>
      <c r="E3495" s="781"/>
      <c r="F3495" s="784">
        <v>5367</v>
      </c>
      <c r="G3495" s="782">
        <f t="shared" si="68"/>
        <v>-5367</v>
      </c>
      <c r="H3495" s="122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49" t="s">
        <v>11970</v>
      </c>
    </row>
    <row r="3508" spans="1:8" x14ac:dyDescent="0.25">
      <c r="A3508" s="112">
        <v>45294</v>
      </c>
      <c r="B3508" s="21" t="s">
        <v>10367</v>
      </c>
      <c r="C3508" s="13" t="s">
        <v>5680</v>
      </c>
      <c r="D3508" s="764"/>
      <c r="E3508" s="22"/>
      <c r="F3508" s="19">
        <v>190000</v>
      </c>
      <c r="G3508" s="14">
        <f t="shared" si="68"/>
        <v>-190000</v>
      </c>
      <c r="H3508" s="125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1" t="s">
        <v>12102</v>
      </c>
    </row>
    <row r="3514" spans="1:8" x14ac:dyDescent="0.25">
      <c r="A3514" s="112">
        <v>45295</v>
      </c>
      <c r="B3514" s="21" t="s">
        <v>11423</v>
      </c>
      <c r="C3514" s="13" t="s">
        <v>8384</v>
      </c>
      <c r="D3514" s="764"/>
      <c r="E3514" s="22"/>
      <c r="F3514" s="19">
        <v>250000</v>
      </c>
      <c r="G3514" s="14">
        <f t="shared" si="68"/>
        <v>-250000</v>
      </c>
      <c r="H3514" s="1222"/>
    </row>
    <row r="3515" spans="1:8" x14ac:dyDescent="0.25">
      <c r="A3515" s="112">
        <v>45295</v>
      </c>
      <c r="B3515" s="21" t="s">
        <v>11586</v>
      </c>
      <c r="C3515" s="13" t="s">
        <v>8384</v>
      </c>
      <c r="D3515" s="764"/>
      <c r="E3515" s="22"/>
      <c r="F3515" s="19">
        <v>500000</v>
      </c>
      <c r="G3515" s="14">
        <f t="shared" si="68"/>
        <v>-500000</v>
      </c>
      <c r="H3515" s="122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9" t="s">
        <v>12275</v>
      </c>
    </row>
    <row r="3524" spans="1:8" x14ac:dyDescent="0.25">
      <c r="A3524" s="112">
        <v>45300</v>
      </c>
      <c r="B3524" s="21" t="s">
        <v>10220</v>
      </c>
      <c r="C3524" s="13" t="s">
        <v>8384</v>
      </c>
      <c r="D3524" s="764"/>
      <c r="E3524" s="22"/>
      <c r="F3524" s="19">
        <v>10470</v>
      </c>
      <c r="G3524" s="14">
        <f t="shared" si="69"/>
        <v>-10470</v>
      </c>
      <c r="H3524" s="1230"/>
    </row>
    <row r="3525" spans="1:8" x14ac:dyDescent="0.25">
      <c r="A3525" s="112">
        <v>45300</v>
      </c>
      <c r="B3525" s="21" t="s">
        <v>10564</v>
      </c>
      <c r="C3525" s="13" t="s">
        <v>8384</v>
      </c>
      <c r="D3525" s="764"/>
      <c r="E3525" s="22"/>
      <c r="F3525" s="19">
        <v>1347</v>
      </c>
      <c r="G3525" s="14">
        <f t="shared" si="69"/>
        <v>-1347</v>
      </c>
      <c r="H3525" s="1230"/>
    </row>
    <row r="3526" spans="1:8" x14ac:dyDescent="0.25">
      <c r="A3526" s="112">
        <v>45300</v>
      </c>
      <c r="B3526" s="21" t="s">
        <v>10890</v>
      </c>
      <c r="C3526" s="13" t="s">
        <v>8384</v>
      </c>
      <c r="D3526" s="764"/>
      <c r="E3526" s="22"/>
      <c r="F3526" s="19">
        <v>187415</v>
      </c>
      <c r="G3526" s="14">
        <f t="shared" si="69"/>
        <v>-187415</v>
      </c>
      <c r="H3526" s="1230"/>
    </row>
    <row r="3527" spans="1:8" x14ac:dyDescent="0.25">
      <c r="A3527" s="112">
        <v>45300</v>
      </c>
      <c r="B3527" s="21" t="s">
        <v>10986</v>
      </c>
      <c r="C3527" s="13" t="s">
        <v>8384</v>
      </c>
      <c r="D3527" s="764"/>
      <c r="E3527" s="22"/>
      <c r="F3527" s="19">
        <v>4390</v>
      </c>
      <c r="G3527" s="14">
        <f t="shared" si="69"/>
        <v>-4390</v>
      </c>
      <c r="H3527" s="1230"/>
    </row>
    <row r="3528" spans="1:8" x14ac:dyDescent="0.25">
      <c r="A3528" s="112">
        <v>45300</v>
      </c>
      <c r="B3528" s="21" t="s">
        <v>11054</v>
      </c>
      <c r="C3528" s="13" t="s">
        <v>8384</v>
      </c>
      <c r="D3528" s="764"/>
      <c r="E3528" s="22"/>
      <c r="F3528" s="19">
        <v>75122</v>
      </c>
      <c r="G3528" s="14">
        <f t="shared" si="69"/>
        <v>-75122</v>
      </c>
      <c r="H3528" s="1230"/>
    </row>
    <row r="3529" spans="1:8" x14ac:dyDescent="0.25">
      <c r="A3529" s="112">
        <v>45300</v>
      </c>
      <c r="B3529" s="21" t="s">
        <v>11423</v>
      </c>
      <c r="C3529" s="13" t="s">
        <v>8384</v>
      </c>
      <c r="D3529" s="764"/>
      <c r="E3529" s="22"/>
      <c r="F3529" s="19">
        <v>130168</v>
      </c>
      <c r="G3529" s="14">
        <f t="shared" si="69"/>
        <v>-130168</v>
      </c>
      <c r="H3529" s="1230"/>
    </row>
    <row r="3530" spans="1:8" x14ac:dyDescent="0.25">
      <c r="A3530" s="112">
        <v>45300</v>
      </c>
      <c r="B3530" s="21" t="s">
        <v>11249</v>
      </c>
      <c r="C3530" s="13" t="s">
        <v>8384</v>
      </c>
      <c r="D3530" s="764"/>
      <c r="E3530" s="22"/>
      <c r="F3530" s="19">
        <v>13416</v>
      </c>
      <c r="G3530" s="14">
        <f t="shared" si="69"/>
        <v>-13416</v>
      </c>
      <c r="H3530" s="1230"/>
    </row>
    <row r="3531" spans="1:8" x14ac:dyDescent="0.25">
      <c r="A3531" s="112">
        <v>45300</v>
      </c>
      <c r="B3531" s="21" t="s">
        <v>11685</v>
      </c>
      <c r="C3531" s="13" t="s">
        <v>8384</v>
      </c>
      <c r="D3531" s="764"/>
      <c r="E3531" s="22"/>
      <c r="F3531" s="19">
        <v>56173</v>
      </c>
      <c r="G3531" s="14">
        <f t="shared" si="69"/>
        <v>-56173</v>
      </c>
      <c r="H3531" s="1230"/>
    </row>
    <row r="3532" spans="1:8" x14ac:dyDescent="0.25">
      <c r="A3532" s="112">
        <v>45300</v>
      </c>
      <c r="B3532" s="21" t="s">
        <v>11488</v>
      </c>
      <c r="C3532" s="13" t="s">
        <v>8384</v>
      </c>
      <c r="D3532" s="764"/>
      <c r="E3532" s="22"/>
      <c r="F3532" s="19">
        <v>73043</v>
      </c>
      <c r="G3532" s="14">
        <f t="shared" si="69"/>
        <v>-73043</v>
      </c>
      <c r="H3532" s="1230"/>
    </row>
    <row r="3533" spans="1:8" x14ac:dyDescent="0.25">
      <c r="A3533" s="112">
        <v>45300</v>
      </c>
      <c r="B3533" s="21" t="s">
        <v>11586</v>
      </c>
      <c r="C3533" s="13" t="s">
        <v>8384</v>
      </c>
      <c r="D3533" s="764"/>
      <c r="E3533" s="22"/>
      <c r="F3533" s="19">
        <v>322676</v>
      </c>
      <c r="G3533" s="14">
        <f t="shared" si="69"/>
        <v>-322676</v>
      </c>
      <c r="H3533" s="123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1" t="s">
        <v>12247</v>
      </c>
    </row>
    <row r="3539" spans="1:8" x14ac:dyDescent="0.25">
      <c r="A3539" s="112">
        <v>45303</v>
      </c>
      <c r="B3539" s="21" t="s">
        <v>10284</v>
      </c>
      <c r="C3539" s="13" t="s">
        <v>168</v>
      </c>
      <c r="D3539" s="764"/>
      <c r="E3539" s="781"/>
      <c r="F3539" s="141">
        <v>8740</v>
      </c>
      <c r="G3539" s="782">
        <f t="shared" si="69"/>
        <v>-8740</v>
      </c>
      <c r="H3539" s="1222"/>
    </row>
    <row r="3540" spans="1:8" x14ac:dyDescent="0.25">
      <c r="A3540" s="112">
        <v>45303</v>
      </c>
      <c r="B3540" s="21" t="s">
        <v>10559</v>
      </c>
      <c r="C3540" s="13" t="s">
        <v>168</v>
      </c>
      <c r="D3540" s="764"/>
      <c r="E3540" s="781"/>
      <c r="F3540" s="141">
        <v>91300</v>
      </c>
      <c r="G3540" s="782">
        <f t="shared" si="69"/>
        <v>-91300</v>
      </c>
      <c r="H3540" s="1222"/>
    </row>
    <row r="3541" spans="1:8" x14ac:dyDescent="0.25">
      <c r="A3541" s="112">
        <v>45303</v>
      </c>
      <c r="B3541" s="21" t="s">
        <v>7801</v>
      </c>
      <c r="C3541" s="13" t="s">
        <v>168</v>
      </c>
      <c r="D3541" s="764"/>
      <c r="E3541" s="781"/>
      <c r="F3541" s="141">
        <v>10980</v>
      </c>
      <c r="G3541" s="782">
        <f t="shared" si="69"/>
        <v>-10980</v>
      </c>
      <c r="H3541" s="1222"/>
    </row>
    <row r="3542" spans="1:8" x14ac:dyDescent="0.25">
      <c r="A3542" s="112">
        <v>45303</v>
      </c>
      <c r="B3542" s="21" t="s">
        <v>10367</v>
      </c>
      <c r="C3542" s="13" t="s">
        <v>168</v>
      </c>
      <c r="D3542" s="764"/>
      <c r="E3542" s="781"/>
      <c r="F3542" s="141">
        <v>206520</v>
      </c>
      <c r="G3542" s="782">
        <f t="shared" si="69"/>
        <v>-206520</v>
      </c>
      <c r="H3542" s="1222"/>
    </row>
    <row r="3543" spans="1:8" x14ac:dyDescent="0.25">
      <c r="A3543" s="112">
        <v>45303</v>
      </c>
      <c r="B3543" s="21" t="s">
        <v>11249</v>
      </c>
      <c r="C3543" s="13" t="s">
        <v>168</v>
      </c>
      <c r="D3543" s="764"/>
      <c r="E3543" s="781"/>
      <c r="F3543" s="141">
        <v>19640</v>
      </c>
      <c r="G3543" s="782">
        <f t="shared" si="69"/>
        <v>-19640</v>
      </c>
      <c r="H3543" s="1222"/>
    </row>
    <row r="3544" spans="1:8" x14ac:dyDescent="0.25">
      <c r="A3544" s="112">
        <v>45303</v>
      </c>
      <c r="B3544" s="21" t="s">
        <v>10459</v>
      </c>
      <c r="C3544" s="13" t="s">
        <v>168</v>
      </c>
      <c r="D3544" s="764"/>
      <c r="E3544" s="781"/>
      <c r="F3544" s="141">
        <v>259118</v>
      </c>
      <c r="G3544" s="782">
        <f t="shared" si="69"/>
        <v>-259118</v>
      </c>
      <c r="H3544" s="1222"/>
    </row>
    <row r="3545" spans="1:8" ht="16.5" thickBot="1" x14ac:dyDescent="0.3">
      <c r="A3545" s="112">
        <v>45303</v>
      </c>
      <c r="B3545" s="21" t="s">
        <v>10564</v>
      </c>
      <c r="C3545" s="13" t="s">
        <v>168</v>
      </c>
      <c r="D3545" s="764"/>
      <c r="E3545" s="781"/>
      <c r="F3545" s="784">
        <v>5165</v>
      </c>
      <c r="G3545" s="782">
        <f t="shared" si="69"/>
        <v>-5165</v>
      </c>
      <c r="H3545" s="122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9" t="s">
        <v>13014</v>
      </c>
    </row>
    <row r="3560" spans="1:8" x14ac:dyDescent="0.25">
      <c r="A3560" s="112">
        <v>45310</v>
      </c>
      <c r="B3560" s="21" t="s">
        <v>8856</v>
      </c>
      <c r="C3560" s="13" t="s">
        <v>5186</v>
      </c>
      <c r="D3560" s="764"/>
      <c r="E3560" s="22"/>
      <c r="F3560" s="19">
        <v>200000</v>
      </c>
      <c r="G3560" s="14">
        <f t="shared" si="68"/>
        <v>-200000</v>
      </c>
      <c r="H3560" s="123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5" t="s">
        <v>13007</v>
      </c>
    </row>
    <row r="3607" spans="1:8" x14ac:dyDescent="0.25">
      <c r="A3607" s="112">
        <v>45322</v>
      </c>
      <c r="B3607" s="21" t="s">
        <v>10564</v>
      </c>
      <c r="C3607" s="13" t="s">
        <v>169</v>
      </c>
      <c r="D3607" s="764"/>
      <c r="E3607" s="22"/>
      <c r="F3607" s="19">
        <v>200000</v>
      </c>
      <c r="G3607" s="14">
        <f t="shared" si="70"/>
        <v>-200000</v>
      </c>
      <c r="H3607" s="124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1" t="s">
        <v>12544</v>
      </c>
    </row>
    <row r="3648" spans="1:8" x14ac:dyDescent="0.25">
      <c r="A3648" s="112">
        <v>45346</v>
      </c>
      <c r="B3648" s="21" t="s">
        <v>10890</v>
      </c>
      <c r="C3648" s="13" t="s">
        <v>180</v>
      </c>
      <c r="D3648" s="764"/>
      <c r="E3648" s="781"/>
      <c r="F3648" s="141">
        <v>164280</v>
      </c>
      <c r="G3648" s="782">
        <f t="shared" si="70"/>
        <v>-164280</v>
      </c>
      <c r="H3648" s="1222"/>
    </row>
    <row r="3649" spans="1:8" x14ac:dyDescent="0.25">
      <c r="A3649" s="112">
        <v>45346</v>
      </c>
      <c r="B3649" s="21" t="s">
        <v>11586</v>
      </c>
      <c r="C3649" s="13" t="s">
        <v>180</v>
      </c>
      <c r="D3649" s="764"/>
      <c r="E3649" s="781"/>
      <c r="F3649" s="141">
        <v>145230</v>
      </c>
      <c r="G3649" s="782">
        <f t="shared" si="70"/>
        <v>-145230</v>
      </c>
      <c r="H3649" s="1222"/>
    </row>
    <row r="3650" spans="1:8" ht="16.5" thickBot="1" x14ac:dyDescent="0.3">
      <c r="A3650" s="112">
        <v>45346</v>
      </c>
      <c r="B3650" s="21" t="s">
        <v>11864</v>
      </c>
      <c r="C3650" s="13" t="s">
        <v>180</v>
      </c>
      <c r="D3650" s="764"/>
      <c r="E3650" s="781"/>
      <c r="F3650" s="784">
        <v>176730</v>
      </c>
      <c r="G3650" s="782">
        <f t="shared" si="70"/>
        <v>-176730</v>
      </c>
      <c r="H3650" s="122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9" t="s">
        <v>13011</v>
      </c>
    </row>
    <row r="3687" spans="1:8" x14ac:dyDescent="0.25">
      <c r="A3687" s="112">
        <v>45369</v>
      </c>
      <c r="B3687" s="21" t="s">
        <v>12328</v>
      </c>
      <c r="C3687" s="13" t="s">
        <v>8384</v>
      </c>
      <c r="D3687" s="764"/>
      <c r="E3687" s="22"/>
      <c r="F3687" s="19">
        <v>900000</v>
      </c>
      <c r="G3687" s="14">
        <f t="shared" ref="G3687" si="73">E3687-F3687</f>
        <v>-900000</v>
      </c>
      <c r="H3687" s="123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1" t="s">
        <v>13013</v>
      </c>
    </row>
    <row r="3717" spans="1:8" x14ac:dyDescent="0.25">
      <c r="A3717" s="112">
        <v>45416</v>
      </c>
      <c r="B3717" s="21" t="s">
        <v>8547</v>
      </c>
      <c r="C3717" s="13" t="s">
        <v>8384</v>
      </c>
      <c r="D3717" s="764"/>
      <c r="E3717" s="781"/>
      <c r="F3717" s="141">
        <v>74242</v>
      </c>
      <c r="G3717" s="782">
        <f t="shared" ref="G3717:G3722" si="75">E3717-F3717</f>
        <v>-74242</v>
      </c>
      <c r="H3717" s="1222"/>
    </row>
    <row r="3718" spans="1:8" x14ac:dyDescent="0.25">
      <c r="A3718" s="112">
        <v>45416</v>
      </c>
      <c r="B3718" s="21" t="s">
        <v>10890</v>
      </c>
      <c r="C3718" s="13" t="s">
        <v>8384</v>
      </c>
      <c r="D3718" s="764"/>
      <c r="E3718" s="781"/>
      <c r="F3718" s="141">
        <v>20637</v>
      </c>
      <c r="G3718" s="782">
        <f t="shared" si="75"/>
        <v>-20637</v>
      </c>
      <c r="H3718" s="1222"/>
    </row>
    <row r="3719" spans="1:8" x14ac:dyDescent="0.25">
      <c r="A3719" s="112">
        <v>45416</v>
      </c>
      <c r="B3719" s="21" t="s">
        <v>11685</v>
      </c>
      <c r="C3719" s="13" t="s">
        <v>8384</v>
      </c>
      <c r="D3719" s="764"/>
      <c r="E3719" s="781"/>
      <c r="F3719" s="141">
        <v>6768</v>
      </c>
      <c r="G3719" s="782">
        <f t="shared" si="75"/>
        <v>-6768</v>
      </c>
      <c r="H3719" s="1222"/>
    </row>
    <row r="3720" spans="1:8" x14ac:dyDescent="0.25">
      <c r="A3720" s="112">
        <v>45416</v>
      </c>
      <c r="B3720" s="21" t="s">
        <v>11586</v>
      </c>
      <c r="C3720" s="13" t="s">
        <v>8384</v>
      </c>
      <c r="D3720" s="764"/>
      <c r="E3720" s="781"/>
      <c r="F3720" s="141">
        <v>25632</v>
      </c>
      <c r="G3720" s="782">
        <f t="shared" si="75"/>
        <v>-25632</v>
      </c>
      <c r="H3720" s="1222"/>
    </row>
    <row r="3721" spans="1:8" x14ac:dyDescent="0.25">
      <c r="A3721" s="112">
        <v>45416</v>
      </c>
      <c r="B3721" s="21" t="s">
        <v>12774</v>
      </c>
      <c r="C3721" s="13" t="s">
        <v>8384</v>
      </c>
      <c r="D3721" s="764"/>
      <c r="E3721" s="781"/>
      <c r="F3721" s="141">
        <v>153139</v>
      </c>
      <c r="G3721" s="782">
        <f t="shared" si="75"/>
        <v>-153139</v>
      </c>
      <c r="H3721" s="1222"/>
    </row>
    <row r="3722" spans="1:8" ht="16.5" thickBot="1" x14ac:dyDescent="0.3">
      <c r="A3722" s="112">
        <v>45416</v>
      </c>
      <c r="B3722" s="21" t="s">
        <v>11707</v>
      </c>
      <c r="C3722" s="13" t="s">
        <v>8384</v>
      </c>
      <c r="D3722" s="764"/>
      <c r="E3722" s="781"/>
      <c r="F3722" s="784">
        <v>56962</v>
      </c>
      <c r="G3722" s="782">
        <f t="shared" si="75"/>
        <v>-56962</v>
      </c>
      <c r="H3722" s="1223"/>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9" t="s">
        <v>13009</v>
      </c>
    </row>
    <row r="3726" spans="1:8" x14ac:dyDescent="0.25">
      <c r="A3726" s="112">
        <v>45418</v>
      </c>
      <c r="B3726" s="21" t="s">
        <v>10564</v>
      </c>
      <c r="C3726" s="13" t="s">
        <v>169</v>
      </c>
      <c r="D3726" s="764"/>
      <c r="E3726" s="781"/>
      <c r="F3726" s="141">
        <v>46500</v>
      </c>
      <c r="G3726" s="782">
        <f t="shared" si="74"/>
        <v>-46500</v>
      </c>
      <c r="H3726" s="1230"/>
    </row>
    <row r="3727" spans="1:8" x14ac:dyDescent="0.25">
      <c r="A3727" s="112">
        <v>45418</v>
      </c>
      <c r="B3727" s="21" t="s">
        <v>10890</v>
      </c>
      <c r="C3727" s="13" t="s">
        <v>169</v>
      </c>
      <c r="D3727" s="764"/>
      <c r="E3727" s="781"/>
      <c r="F3727" s="141">
        <v>80500</v>
      </c>
      <c r="G3727" s="782">
        <f t="shared" si="74"/>
        <v>-80500</v>
      </c>
      <c r="H3727" s="1230"/>
    </row>
    <row r="3728" spans="1:8" ht="16.5" thickBot="1" x14ac:dyDescent="0.3">
      <c r="A3728" s="112">
        <v>45418</v>
      </c>
      <c r="B3728" s="21" t="s">
        <v>11864</v>
      </c>
      <c r="C3728" s="13" t="s">
        <v>169</v>
      </c>
      <c r="D3728" s="764"/>
      <c r="E3728" s="781"/>
      <c r="F3728" s="784">
        <v>157650</v>
      </c>
      <c r="G3728" s="782">
        <f t="shared" si="74"/>
        <v>-157650</v>
      </c>
      <c r="H3728" s="1231"/>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1" t="s">
        <v>13275</v>
      </c>
    </row>
    <row r="3752" spans="1:8" x14ac:dyDescent="0.25">
      <c r="A3752" s="112">
        <v>45432</v>
      </c>
      <c r="B3752" s="21" t="s">
        <v>11864</v>
      </c>
      <c r="C3752" s="13" t="s">
        <v>180</v>
      </c>
      <c r="D3752" s="764"/>
      <c r="E3752" s="22"/>
      <c r="F3752" s="19">
        <v>48390</v>
      </c>
      <c r="G3752" s="14">
        <f t="shared" si="74"/>
        <v>-48390</v>
      </c>
      <c r="H3752" s="1222"/>
    </row>
    <row r="3753" spans="1:8" x14ac:dyDescent="0.25">
      <c r="A3753" s="112">
        <v>45432</v>
      </c>
      <c r="B3753" s="21" t="s">
        <v>12171</v>
      </c>
      <c r="C3753" s="13" t="s">
        <v>180</v>
      </c>
      <c r="D3753" s="764"/>
      <c r="E3753" s="22"/>
      <c r="F3753" s="19">
        <v>90710</v>
      </c>
      <c r="G3753" s="14">
        <f t="shared" si="74"/>
        <v>-90710</v>
      </c>
      <c r="H3753" s="1223"/>
    </row>
    <row r="3754" spans="1:8" x14ac:dyDescent="0.25">
      <c r="A3754" s="112">
        <v>45436</v>
      </c>
      <c r="B3754" s="21" t="s">
        <v>9820</v>
      </c>
      <c r="C3754" s="13" t="s">
        <v>166</v>
      </c>
      <c r="D3754" s="764"/>
      <c r="E3754" s="22"/>
      <c r="F3754" s="19">
        <v>90000</v>
      </c>
      <c r="G3754" s="14">
        <f t="shared" si="74"/>
        <v>-90000</v>
      </c>
      <c r="H3754" s="1221" t="s">
        <v>13139</v>
      </c>
    </row>
    <row r="3755" spans="1:8" x14ac:dyDescent="0.25">
      <c r="A3755" s="112">
        <v>45436</v>
      </c>
      <c r="B3755" s="21" t="s">
        <v>11488</v>
      </c>
      <c r="C3755" s="13" t="s">
        <v>166</v>
      </c>
      <c r="D3755" s="764"/>
      <c r="E3755" s="22"/>
      <c r="F3755" s="19">
        <v>10000</v>
      </c>
      <c r="G3755" s="14">
        <f t="shared" si="74"/>
        <v>-10000</v>
      </c>
      <c r="H3755" s="1222"/>
    </row>
    <row r="3756" spans="1:8" x14ac:dyDescent="0.25">
      <c r="A3756" s="112">
        <v>45436</v>
      </c>
      <c r="B3756" s="21" t="s">
        <v>13278</v>
      </c>
      <c r="C3756" s="13" t="s">
        <v>166</v>
      </c>
      <c r="D3756" s="764"/>
      <c r="E3756" s="22"/>
      <c r="F3756" s="19">
        <v>200000</v>
      </c>
      <c r="G3756" s="14">
        <f t="shared" si="74"/>
        <v>-200000</v>
      </c>
      <c r="H3756" s="1223"/>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32" t="s">
        <v>13119</v>
      </c>
    </row>
    <row r="3764" spans="1:8" x14ac:dyDescent="0.25">
      <c r="A3764" s="112">
        <v>45441</v>
      </c>
      <c r="B3764" s="21" t="s">
        <v>11864</v>
      </c>
      <c r="C3764" s="13" t="s">
        <v>13116</v>
      </c>
      <c r="D3764" s="764"/>
      <c r="E3764" s="22"/>
      <c r="F3764" s="19">
        <v>400000</v>
      </c>
      <c r="G3764" s="14">
        <f t="shared" si="74"/>
        <v>-400000</v>
      </c>
      <c r="H3764" s="1233"/>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9" t="s">
        <v>13188</v>
      </c>
    </row>
    <row r="3771" spans="1:8" x14ac:dyDescent="0.25">
      <c r="A3771" s="112">
        <v>45447</v>
      </c>
      <c r="B3771" s="21" t="s">
        <v>13098</v>
      </c>
      <c r="C3771" s="13" t="s">
        <v>5186</v>
      </c>
      <c r="D3771" s="764"/>
      <c r="E3771" s="22"/>
      <c r="F3771" s="19">
        <v>250000</v>
      </c>
      <c r="G3771" s="14">
        <f t="shared" si="74"/>
        <v>-250000</v>
      </c>
      <c r="H3771" s="1231"/>
    </row>
    <row r="3772" spans="1:8" x14ac:dyDescent="0.25">
      <c r="A3772" s="112">
        <v>45453</v>
      </c>
      <c r="B3772" s="21" t="s">
        <v>9820</v>
      </c>
      <c r="C3772" s="13" t="s">
        <v>8384</v>
      </c>
      <c r="D3772" s="764"/>
      <c r="E3772" s="22"/>
      <c r="F3772" s="19">
        <v>250000</v>
      </c>
      <c r="G3772" s="14">
        <f t="shared" si="74"/>
        <v>-250000</v>
      </c>
      <c r="H3772" s="1221" t="s">
        <v>13013</v>
      </c>
    </row>
    <row r="3773" spans="1:8" x14ac:dyDescent="0.25">
      <c r="A3773" s="112">
        <v>45453</v>
      </c>
      <c r="B3773" s="21" t="s">
        <v>11488</v>
      </c>
      <c r="C3773" s="13" t="s">
        <v>8384</v>
      </c>
      <c r="D3773" s="764"/>
      <c r="E3773" s="22"/>
      <c r="F3773" s="19">
        <v>250000</v>
      </c>
      <c r="G3773" s="14">
        <f t="shared" si="74"/>
        <v>-250000</v>
      </c>
      <c r="H3773" s="1223"/>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9" t="s">
        <v>14460</v>
      </c>
    </row>
    <row r="3776" spans="1:8" x14ac:dyDescent="0.25">
      <c r="A3776" s="112">
        <v>45454</v>
      </c>
      <c r="B3776" s="21" t="s">
        <v>12388</v>
      </c>
      <c r="C3776" s="13" t="s">
        <v>7947</v>
      </c>
      <c r="D3776" s="764"/>
      <c r="E3776" s="781"/>
      <c r="F3776" s="19">
        <v>1000000</v>
      </c>
      <c r="G3776" s="782">
        <f t="shared" si="80"/>
        <v>-1000000</v>
      </c>
      <c r="H3776" s="1231"/>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49" t="s">
        <v>13262</v>
      </c>
    </row>
    <row r="3781" spans="1:8" x14ac:dyDescent="0.25">
      <c r="A3781" s="112">
        <v>45456</v>
      </c>
      <c r="B3781" s="21" t="s">
        <v>6503</v>
      </c>
      <c r="C3781" s="13" t="s">
        <v>164</v>
      </c>
      <c r="D3781" s="764"/>
      <c r="E3781" s="22"/>
      <c r="F3781" s="19">
        <v>9034</v>
      </c>
      <c r="G3781" s="782">
        <f t="shared" si="80"/>
        <v>-9034</v>
      </c>
      <c r="H3781" s="1250"/>
    </row>
    <row r="3782" spans="1:8" x14ac:dyDescent="0.25">
      <c r="A3782" s="112">
        <v>45456</v>
      </c>
      <c r="B3782" s="21" t="s">
        <v>8547</v>
      </c>
      <c r="C3782" s="13" t="s">
        <v>164</v>
      </c>
      <c r="D3782" s="764"/>
      <c r="E3782" s="22"/>
      <c r="F3782" s="19">
        <v>5194</v>
      </c>
      <c r="G3782" s="782">
        <f t="shared" si="80"/>
        <v>-5194</v>
      </c>
      <c r="H3782" s="1250"/>
    </row>
    <row r="3783" spans="1:8" x14ac:dyDescent="0.25">
      <c r="A3783" s="112">
        <v>45456</v>
      </c>
      <c r="B3783" s="21" t="s">
        <v>11068</v>
      </c>
      <c r="C3783" s="13" t="s">
        <v>164</v>
      </c>
      <c r="D3783" s="764"/>
      <c r="E3783" s="22"/>
      <c r="F3783" s="19">
        <v>81179</v>
      </c>
      <c r="G3783" s="782">
        <f t="shared" si="80"/>
        <v>-81179</v>
      </c>
      <c r="H3783" s="1250"/>
    </row>
    <row r="3784" spans="1:8" x14ac:dyDescent="0.25">
      <c r="A3784" s="112">
        <v>45456</v>
      </c>
      <c r="B3784" s="21" t="s">
        <v>10220</v>
      </c>
      <c r="C3784" s="13" t="s">
        <v>164</v>
      </c>
      <c r="D3784" s="764"/>
      <c r="E3784" s="22"/>
      <c r="F3784" s="19">
        <v>21030</v>
      </c>
      <c r="G3784" s="782">
        <f t="shared" si="80"/>
        <v>-21030</v>
      </c>
      <c r="H3784" s="1250"/>
    </row>
    <row r="3785" spans="1:8" x14ac:dyDescent="0.25">
      <c r="A3785" s="112">
        <v>45456</v>
      </c>
      <c r="B3785" s="21" t="s">
        <v>10890</v>
      </c>
      <c r="C3785" s="13" t="s">
        <v>164</v>
      </c>
      <c r="D3785" s="764"/>
      <c r="E3785" s="22"/>
      <c r="F3785" s="19">
        <v>5434</v>
      </c>
      <c r="G3785" s="782">
        <f t="shared" si="80"/>
        <v>-5434</v>
      </c>
      <c r="H3785" s="1250"/>
    </row>
    <row r="3786" spans="1:8" x14ac:dyDescent="0.25">
      <c r="A3786" s="112">
        <v>45456</v>
      </c>
      <c r="B3786" s="21" t="s">
        <v>11586</v>
      </c>
      <c r="C3786" s="13" t="s">
        <v>164</v>
      </c>
      <c r="D3786" s="764"/>
      <c r="E3786" s="22"/>
      <c r="F3786" s="19">
        <v>10407</v>
      </c>
      <c r="G3786" s="782">
        <f t="shared" si="80"/>
        <v>-10407</v>
      </c>
      <c r="H3786" s="1250"/>
    </row>
    <row r="3787" spans="1:8" x14ac:dyDescent="0.25">
      <c r="A3787" s="112">
        <v>45456</v>
      </c>
      <c r="B3787" s="21" t="s">
        <v>11488</v>
      </c>
      <c r="C3787" s="13" t="s">
        <v>164</v>
      </c>
      <c r="D3787" s="764"/>
      <c r="E3787" s="22"/>
      <c r="F3787" s="19">
        <v>43136</v>
      </c>
      <c r="G3787" s="782">
        <f t="shared" si="80"/>
        <v>-43136</v>
      </c>
      <c r="H3787" s="1250"/>
    </row>
    <row r="3788" spans="1:8" x14ac:dyDescent="0.25">
      <c r="A3788" s="112">
        <v>45456</v>
      </c>
      <c r="B3788" s="21" t="s">
        <v>12171</v>
      </c>
      <c r="C3788" s="13" t="s">
        <v>164</v>
      </c>
      <c r="D3788" s="764"/>
      <c r="E3788" s="22"/>
      <c r="F3788" s="19">
        <v>2016</v>
      </c>
      <c r="G3788" s="782">
        <f t="shared" si="80"/>
        <v>-2016</v>
      </c>
      <c r="H3788" s="1250"/>
    </row>
    <row r="3789" spans="1:8" x14ac:dyDescent="0.25">
      <c r="A3789" s="112">
        <v>45456</v>
      </c>
      <c r="B3789" s="21" t="s">
        <v>12388</v>
      </c>
      <c r="C3789" s="13" t="s">
        <v>164</v>
      </c>
      <c r="D3789" s="764"/>
      <c r="E3789" s="22"/>
      <c r="F3789" s="19">
        <v>387</v>
      </c>
      <c r="G3789" s="782">
        <f t="shared" si="80"/>
        <v>-387</v>
      </c>
      <c r="H3789" s="125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1" t="s">
        <v>13336</v>
      </c>
    </row>
    <row r="3800" spans="1:8" x14ac:dyDescent="0.25">
      <c r="A3800" s="112">
        <v>45470</v>
      </c>
      <c r="B3800" s="21" t="s">
        <v>11864</v>
      </c>
      <c r="C3800" s="13" t="s">
        <v>8384</v>
      </c>
      <c r="D3800" s="764"/>
      <c r="E3800" s="22"/>
      <c r="F3800" s="19">
        <v>214017</v>
      </c>
      <c r="G3800" s="14">
        <f t="shared" si="80"/>
        <v>-214017</v>
      </c>
      <c r="H3800" s="1222"/>
    </row>
    <row r="3801" spans="1:8" ht="16.5" thickBot="1" x14ac:dyDescent="0.3">
      <c r="A3801" s="112">
        <v>45470</v>
      </c>
      <c r="B3801" s="21" t="s">
        <v>12171</v>
      </c>
      <c r="C3801" s="13" t="s">
        <v>8384</v>
      </c>
      <c r="D3801" s="764"/>
      <c r="E3801" s="22"/>
      <c r="F3801" s="109">
        <v>231690</v>
      </c>
      <c r="G3801" s="14">
        <f t="shared" si="80"/>
        <v>-231690</v>
      </c>
      <c r="H3801" s="1223"/>
    </row>
    <row r="3802" spans="1:8" x14ac:dyDescent="0.25">
      <c r="A3802" s="112">
        <v>45471</v>
      </c>
      <c r="B3802" s="21" t="s">
        <v>8547</v>
      </c>
      <c r="C3802" s="13" t="s">
        <v>7465</v>
      </c>
      <c r="D3802" s="764"/>
      <c r="E3802" s="781"/>
      <c r="F3802" s="783">
        <v>197307</v>
      </c>
      <c r="G3802" s="782">
        <f t="shared" si="80"/>
        <v>-197307</v>
      </c>
      <c r="H3802" s="1229" t="s">
        <v>13341</v>
      </c>
    </row>
    <row r="3803" spans="1:8" x14ac:dyDescent="0.25">
      <c r="A3803" s="112">
        <v>45471</v>
      </c>
      <c r="B3803" s="21" t="s">
        <v>11068</v>
      </c>
      <c r="C3803" s="13" t="s">
        <v>7465</v>
      </c>
      <c r="D3803" s="764"/>
      <c r="E3803" s="781"/>
      <c r="F3803" s="141">
        <v>43808</v>
      </c>
      <c r="G3803" s="782">
        <f t="shared" si="80"/>
        <v>-43808</v>
      </c>
      <c r="H3803" s="1230"/>
    </row>
    <row r="3804" spans="1:8" x14ac:dyDescent="0.25">
      <c r="A3804" s="112">
        <v>45471</v>
      </c>
      <c r="B3804" s="21" t="s">
        <v>10220</v>
      </c>
      <c r="C3804" s="13" t="s">
        <v>7465</v>
      </c>
      <c r="D3804" s="764"/>
      <c r="E3804" s="781"/>
      <c r="F3804" s="141">
        <v>203105</v>
      </c>
      <c r="G3804" s="782">
        <f t="shared" si="80"/>
        <v>-203105</v>
      </c>
      <c r="H3804" s="1230"/>
    </row>
    <row r="3805" spans="1:8" x14ac:dyDescent="0.25">
      <c r="A3805" s="112">
        <v>45471</v>
      </c>
      <c r="B3805" s="21" t="s">
        <v>12783</v>
      </c>
      <c r="C3805" s="13" t="s">
        <v>7465</v>
      </c>
      <c r="D3805" s="764"/>
      <c r="E3805" s="781"/>
      <c r="F3805" s="141">
        <v>49280</v>
      </c>
      <c r="G3805" s="782">
        <f t="shared" si="80"/>
        <v>-49280</v>
      </c>
      <c r="H3805" s="1230"/>
    </row>
    <row r="3806" spans="1:8" ht="16.5" thickBot="1" x14ac:dyDescent="0.3">
      <c r="A3806" s="112">
        <v>45471</v>
      </c>
      <c r="B3806" s="21" t="s">
        <v>13213</v>
      </c>
      <c r="C3806" s="13" t="s">
        <v>7465</v>
      </c>
      <c r="D3806" s="764"/>
      <c r="E3806" s="781"/>
      <c r="F3806" s="784">
        <v>6500</v>
      </c>
      <c r="G3806" s="782">
        <f t="shared" si="80"/>
        <v>-6500</v>
      </c>
      <c r="H3806" s="1230"/>
    </row>
    <row r="3807" spans="1:8" x14ac:dyDescent="0.25">
      <c r="A3807" s="112">
        <v>45472</v>
      </c>
      <c r="B3807" s="21" t="s">
        <v>9344</v>
      </c>
      <c r="C3807" s="13" t="s">
        <v>1062</v>
      </c>
      <c r="D3807" s="764"/>
      <c r="E3807" s="22"/>
      <c r="F3807" s="111">
        <v>100000</v>
      </c>
      <c r="G3807" s="14">
        <f t="shared" si="80"/>
        <v>-100000</v>
      </c>
      <c r="H3807" s="1221" t="s">
        <v>13007</v>
      </c>
    </row>
    <row r="3808" spans="1:8" x14ac:dyDescent="0.25">
      <c r="A3808" s="112">
        <v>45472</v>
      </c>
      <c r="B3808" s="21" t="s">
        <v>12388</v>
      </c>
      <c r="C3808" s="13" t="s">
        <v>1062</v>
      </c>
      <c r="D3808" s="764"/>
      <c r="E3808" s="22"/>
      <c r="F3808" s="19">
        <v>200000</v>
      </c>
      <c r="G3808" s="14">
        <f t="shared" si="80"/>
        <v>-200000</v>
      </c>
      <c r="H3808" s="1223"/>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9" t="s">
        <v>13421</v>
      </c>
    </row>
    <row r="3824" spans="1:8" x14ac:dyDescent="0.25">
      <c r="A3824" s="112">
        <v>45478</v>
      </c>
      <c r="B3824" s="21" t="s">
        <v>11068</v>
      </c>
      <c r="C3824" s="13" t="s">
        <v>8384</v>
      </c>
      <c r="D3824" s="764"/>
      <c r="E3824" s="781"/>
      <c r="F3824" s="141">
        <v>24451</v>
      </c>
      <c r="G3824" s="782">
        <f t="shared" si="83"/>
        <v>-24451</v>
      </c>
      <c r="H3824" s="1230"/>
    </row>
    <row r="3825" spans="1:8" x14ac:dyDescent="0.25">
      <c r="A3825" s="112">
        <v>45478</v>
      </c>
      <c r="B3825" s="21" t="s">
        <v>11488</v>
      </c>
      <c r="C3825" s="13" t="s">
        <v>8384</v>
      </c>
      <c r="D3825" s="764"/>
      <c r="E3825" s="781"/>
      <c r="F3825" s="141">
        <v>37853</v>
      </c>
      <c r="G3825" s="782">
        <f t="shared" si="83"/>
        <v>-37853</v>
      </c>
      <c r="H3825" s="1230"/>
    </row>
    <row r="3826" spans="1:8" x14ac:dyDescent="0.25">
      <c r="A3826" s="112">
        <v>45478</v>
      </c>
      <c r="B3826" s="21" t="s">
        <v>12171</v>
      </c>
      <c r="C3826" s="13" t="s">
        <v>8384</v>
      </c>
      <c r="D3826" s="764"/>
      <c r="E3826" s="781"/>
      <c r="F3826" s="141">
        <v>261620</v>
      </c>
      <c r="G3826" s="782">
        <f t="shared" si="83"/>
        <v>-261620</v>
      </c>
      <c r="H3826" s="1230"/>
    </row>
    <row r="3827" spans="1:8" x14ac:dyDescent="0.25">
      <c r="A3827" s="112">
        <v>45478</v>
      </c>
      <c r="B3827" s="21" t="s">
        <v>13098</v>
      </c>
      <c r="C3827" s="13" t="s">
        <v>8384</v>
      </c>
      <c r="D3827" s="764"/>
      <c r="E3827" s="781"/>
      <c r="F3827" s="141">
        <v>69112</v>
      </c>
      <c r="G3827" s="782">
        <f t="shared" si="83"/>
        <v>-69112</v>
      </c>
      <c r="H3827" s="1230"/>
    </row>
    <row r="3828" spans="1:8" x14ac:dyDescent="0.25">
      <c r="A3828" s="112">
        <v>45478</v>
      </c>
      <c r="B3828" s="21" t="s">
        <v>13240</v>
      </c>
      <c r="C3828" s="13" t="s">
        <v>8384</v>
      </c>
      <c r="D3828" s="764"/>
      <c r="E3828" s="781"/>
      <c r="F3828" s="141">
        <v>195823</v>
      </c>
      <c r="G3828" s="782">
        <f t="shared" si="83"/>
        <v>-195823</v>
      </c>
      <c r="H3828" s="1230"/>
    </row>
    <row r="3829" spans="1:8" ht="16.5" thickBot="1" x14ac:dyDescent="0.3">
      <c r="A3829" s="112">
        <v>45478</v>
      </c>
      <c r="B3829" s="40" t="s">
        <v>13098</v>
      </c>
      <c r="C3829" s="13" t="s">
        <v>8384</v>
      </c>
      <c r="D3829" s="764"/>
      <c r="E3829" s="781"/>
      <c r="F3829" s="784">
        <v>331043</v>
      </c>
      <c r="G3829" s="782">
        <f t="shared" si="83"/>
        <v>-331043</v>
      </c>
      <c r="H3829" s="1231"/>
    </row>
    <row r="3830" spans="1:8" x14ac:dyDescent="0.25">
      <c r="A3830" s="112">
        <v>45479</v>
      </c>
      <c r="B3830" s="21" t="s">
        <v>12171</v>
      </c>
      <c r="C3830" s="13" t="s">
        <v>8384</v>
      </c>
      <c r="D3830" s="764"/>
      <c r="E3830" s="781"/>
      <c r="F3830" s="783">
        <v>235968</v>
      </c>
      <c r="G3830" s="782">
        <f t="shared" si="83"/>
        <v>-235968</v>
      </c>
      <c r="H3830" s="1229" t="s">
        <v>13422</v>
      </c>
    </row>
    <row r="3831" spans="1:8" x14ac:dyDescent="0.25">
      <c r="A3831" s="112">
        <v>45479</v>
      </c>
      <c r="B3831" s="21" t="s">
        <v>13098</v>
      </c>
      <c r="C3831" s="13" t="s">
        <v>8384</v>
      </c>
      <c r="D3831" s="764"/>
      <c r="E3831" s="781"/>
      <c r="F3831" s="141">
        <v>319738</v>
      </c>
      <c r="G3831" s="782">
        <f t="shared" si="83"/>
        <v>-319738</v>
      </c>
      <c r="H3831" s="1230"/>
    </row>
    <row r="3832" spans="1:8" x14ac:dyDescent="0.25">
      <c r="A3832" s="112">
        <v>45479</v>
      </c>
      <c r="B3832" s="21" t="s">
        <v>13165</v>
      </c>
      <c r="C3832" s="13" t="s">
        <v>8384</v>
      </c>
      <c r="D3832" s="764"/>
      <c r="E3832" s="781"/>
      <c r="F3832" s="141">
        <v>120070</v>
      </c>
      <c r="G3832" s="782">
        <f t="shared" si="83"/>
        <v>-120070</v>
      </c>
      <c r="H3832" s="1230"/>
    </row>
    <row r="3833" spans="1:8" x14ac:dyDescent="0.25">
      <c r="A3833" s="112">
        <v>45479</v>
      </c>
      <c r="B3833" s="21" t="s">
        <v>13453</v>
      </c>
      <c r="C3833" s="13" t="s">
        <v>8384</v>
      </c>
      <c r="D3833" s="764"/>
      <c r="E3833" s="781"/>
      <c r="F3833" s="141">
        <v>260520</v>
      </c>
      <c r="G3833" s="782">
        <f t="shared" si="83"/>
        <v>-260520</v>
      </c>
      <c r="H3833" s="1230"/>
    </row>
    <row r="3834" spans="1:8" ht="16.5" thickBot="1" x14ac:dyDescent="0.3">
      <c r="A3834" s="112">
        <v>45479</v>
      </c>
      <c r="B3834" s="21" t="s">
        <v>12171</v>
      </c>
      <c r="C3834" s="13" t="s">
        <v>8384</v>
      </c>
      <c r="D3834" s="764"/>
      <c r="E3834" s="781"/>
      <c r="F3834" s="784">
        <v>13344</v>
      </c>
      <c r="G3834" s="782">
        <f t="shared" si="83"/>
        <v>-13344</v>
      </c>
      <c r="H3834" s="1231"/>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1" t="s">
        <v>14458</v>
      </c>
    </row>
    <row r="3849" spans="1:8" ht="17.25" customHeight="1" x14ac:dyDescent="0.25">
      <c r="A3849" s="112">
        <v>45485</v>
      </c>
      <c r="B3849" s="21" t="s">
        <v>13240</v>
      </c>
      <c r="C3849" s="13" t="s">
        <v>7947</v>
      </c>
      <c r="D3849" s="764"/>
      <c r="E3849" s="22"/>
      <c r="F3849" s="111">
        <v>522000</v>
      </c>
      <c r="G3849" s="14">
        <f t="shared" si="84"/>
        <v>-522000</v>
      </c>
      <c r="H3849" s="1222"/>
    </row>
    <row r="3850" spans="1:8" ht="17.25" customHeight="1" x14ac:dyDescent="0.25">
      <c r="A3850" s="112">
        <v>45485</v>
      </c>
      <c r="B3850" s="21" t="s">
        <v>13098</v>
      </c>
      <c r="C3850" s="13" t="s">
        <v>7947</v>
      </c>
      <c r="D3850" s="764"/>
      <c r="E3850" s="22"/>
      <c r="F3850" s="111">
        <v>203003</v>
      </c>
      <c r="G3850" s="14">
        <f t="shared" si="84"/>
        <v>-203003</v>
      </c>
      <c r="H3850" s="1223"/>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1" t="s">
        <v>13586</v>
      </c>
    </row>
    <row r="3876" spans="1:8" x14ac:dyDescent="0.25">
      <c r="A3876" s="112">
        <v>45495</v>
      </c>
      <c r="B3876" s="21" t="s">
        <v>8864</v>
      </c>
      <c r="C3876" s="13" t="s">
        <v>1062</v>
      </c>
      <c r="D3876" s="764"/>
      <c r="E3876" s="22"/>
      <c r="F3876" s="19">
        <v>13000</v>
      </c>
      <c r="G3876" s="14">
        <f t="shared" si="86"/>
        <v>-13000</v>
      </c>
      <c r="H3876" s="1222"/>
    </row>
    <row r="3877" spans="1:8" x14ac:dyDescent="0.25">
      <c r="A3877" s="112">
        <v>45495</v>
      </c>
      <c r="B3877" s="21" t="s">
        <v>9344</v>
      </c>
      <c r="C3877" s="13" t="s">
        <v>1062</v>
      </c>
      <c r="D3877" s="764"/>
      <c r="E3877" s="22"/>
      <c r="F3877" s="19">
        <v>5000</v>
      </c>
      <c r="G3877" s="14">
        <f t="shared" si="86"/>
        <v>-5000</v>
      </c>
      <c r="H3877" s="1222"/>
    </row>
    <row r="3878" spans="1:8" x14ac:dyDescent="0.25">
      <c r="A3878" s="112">
        <v>45495</v>
      </c>
      <c r="B3878" s="21" t="s">
        <v>12388</v>
      </c>
      <c r="C3878" s="13" t="s">
        <v>1062</v>
      </c>
      <c r="D3878" s="764"/>
      <c r="E3878" s="22"/>
      <c r="F3878" s="19">
        <v>23956</v>
      </c>
      <c r="G3878" s="14">
        <f t="shared" si="86"/>
        <v>-23956</v>
      </c>
      <c r="H3878" s="1222"/>
    </row>
    <row r="3879" spans="1:8" x14ac:dyDescent="0.25">
      <c r="A3879" s="112">
        <v>45495</v>
      </c>
      <c r="B3879" s="21" t="s">
        <v>9820</v>
      </c>
      <c r="C3879" s="13" t="s">
        <v>1062</v>
      </c>
      <c r="D3879" s="764" t="s">
        <v>13873</v>
      </c>
      <c r="E3879" s="22"/>
      <c r="F3879" s="19">
        <v>3412</v>
      </c>
      <c r="G3879" s="14">
        <f t="shared" si="86"/>
        <v>-3412</v>
      </c>
      <c r="H3879" s="1222"/>
    </row>
    <row r="3880" spans="1:8" x14ac:dyDescent="0.25">
      <c r="A3880" s="112">
        <v>45495</v>
      </c>
      <c r="B3880" s="21" t="s">
        <v>13098</v>
      </c>
      <c r="C3880" s="13" t="s">
        <v>1062</v>
      </c>
      <c r="D3880" s="764"/>
      <c r="E3880" s="22"/>
      <c r="F3880" s="19">
        <v>1604</v>
      </c>
      <c r="G3880" s="14">
        <f t="shared" si="86"/>
        <v>-1604</v>
      </c>
      <c r="H3880" s="1222"/>
    </row>
    <row r="3881" spans="1:8" x14ac:dyDescent="0.25">
      <c r="A3881" s="112">
        <v>45495</v>
      </c>
      <c r="B3881" s="21" t="s">
        <v>12671</v>
      </c>
      <c r="C3881" s="13" t="s">
        <v>1062</v>
      </c>
      <c r="D3881" s="764"/>
      <c r="E3881" s="22"/>
      <c r="F3881" s="19">
        <v>24817</v>
      </c>
      <c r="G3881" s="14">
        <f t="shared" si="86"/>
        <v>-24817</v>
      </c>
      <c r="H3881" s="1222"/>
    </row>
    <row r="3882" spans="1:8" x14ac:dyDescent="0.25">
      <c r="A3882" s="112">
        <v>45495</v>
      </c>
      <c r="B3882" s="21" t="s">
        <v>13417</v>
      </c>
      <c r="C3882" s="13" t="s">
        <v>1062</v>
      </c>
      <c r="D3882" s="764"/>
      <c r="E3882" s="22"/>
      <c r="F3882" s="19">
        <v>58770</v>
      </c>
      <c r="G3882" s="14">
        <f t="shared" si="86"/>
        <v>-58770</v>
      </c>
      <c r="H3882" s="1222"/>
    </row>
    <row r="3883" spans="1:8" x14ac:dyDescent="0.25">
      <c r="A3883" s="112">
        <v>45495</v>
      </c>
      <c r="B3883" s="21" t="s">
        <v>13213</v>
      </c>
      <c r="C3883" s="13" t="s">
        <v>1062</v>
      </c>
      <c r="D3883" s="764"/>
      <c r="E3883" s="22"/>
      <c r="F3883" s="19">
        <v>45496</v>
      </c>
      <c r="G3883" s="14">
        <f t="shared" si="86"/>
        <v>-45496</v>
      </c>
      <c r="H3883" s="1222"/>
    </row>
    <row r="3884" spans="1:8" x14ac:dyDescent="0.25">
      <c r="A3884" s="112">
        <v>45495</v>
      </c>
      <c r="B3884" s="21" t="s">
        <v>13165</v>
      </c>
      <c r="C3884" s="13" t="s">
        <v>1062</v>
      </c>
      <c r="D3884" s="764"/>
      <c r="E3884" s="22"/>
      <c r="F3884" s="19">
        <f>400000-F3880-F3879-F3878-F3877-F3876-F3875-F3881-F3882-F3883</f>
        <v>216585</v>
      </c>
      <c r="G3884" s="14">
        <f t="shared" si="86"/>
        <v>-216585</v>
      </c>
      <c r="H3884" s="1223"/>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1" t="s">
        <v>13806</v>
      </c>
    </row>
    <row r="3948" spans="1:8" ht="16.5" thickBot="1" x14ac:dyDescent="0.3">
      <c r="A3948" s="112">
        <v>45509</v>
      </c>
      <c r="B3948" s="21" t="s">
        <v>12671</v>
      </c>
      <c r="C3948" s="13" t="s">
        <v>8384</v>
      </c>
      <c r="D3948" s="764"/>
      <c r="E3948" s="22"/>
      <c r="F3948" s="109">
        <v>250000</v>
      </c>
      <c r="G3948" s="14">
        <f t="shared" si="88"/>
        <v>-250000</v>
      </c>
      <c r="H3948" s="1223"/>
    </row>
    <row r="3949" spans="1:8" x14ac:dyDescent="0.25">
      <c r="A3949" s="112">
        <v>45509</v>
      </c>
      <c r="B3949" s="21" t="s">
        <v>8329</v>
      </c>
      <c r="C3949" s="13" t="s">
        <v>1062</v>
      </c>
      <c r="D3949" s="764"/>
      <c r="E3949" s="22"/>
      <c r="F3949" s="783">
        <v>16040</v>
      </c>
      <c r="G3949" s="782">
        <f t="shared" si="88"/>
        <v>-16040</v>
      </c>
      <c r="H3949" s="1221" t="s">
        <v>13872</v>
      </c>
    </row>
    <row r="3950" spans="1:8" x14ac:dyDescent="0.25">
      <c r="A3950" s="112">
        <v>45509</v>
      </c>
      <c r="B3950" s="21" t="s">
        <v>11068</v>
      </c>
      <c r="C3950" s="13" t="s">
        <v>1062</v>
      </c>
      <c r="D3950" s="764"/>
      <c r="E3950" s="22"/>
      <c r="F3950" s="141">
        <v>8865</v>
      </c>
      <c r="G3950" s="782">
        <f t="shared" si="88"/>
        <v>-8865</v>
      </c>
      <c r="H3950" s="1222"/>
    </row>
    <row r="3951" spans="1:8" x14ac:dyDescent="0.25">
      <c r="A3951" s="112">
        <v>45509</v>
      </c>
      <c r="B3951" s="21" t="s">
        <v>11586</v>
      </c>
      <c r="C3951" s="13" t="s">
        <v>1062</v>
      </c>
      <c r="D3951" s="764"/>
      <c r="E3951" s="22"/>
      <c r="F3951" s="141">
        <v>5650</v>
      </c>
      <c r="G3951" s="782">
        <f t="shared" si="88"/>
        <v>-5650</v>
      </c>
      <c r="H3951" s="1222"/>
    </row>
    <row r="3952" spans="1:8" x14ac:dyDescent="0.25">
      <c r="A3952" s="112">
        <v>45509</v>
      </c>
      <c r="B3952" s="21" t="s">
        <v>12594</v>
      </c>
      <c r="C3952" s="13" t="s">
        <v>1062</v>
      </c>
      <c r="D3952" s="764"/>
      <c r="E3952" s="22"/>
      <c r="F3952" s="141">
        <v>54460</v>
      </c>
      <c r="G3952" s="782">
        <f t="shared" si="88"/>
        <v>-54460</v>
      </c>
      <c r="H3952" s="1222"/>
    </row>
    <row r="3953" spans="1:8" x14ac:dyDescent="0.25">
      <c r="A3953" s="112">
        <v>45509</v>
      </c>
      <c r="B3953" s="21" t="s">
        <v>12388</v>
      </c>
      <c r="C3953" s="13" t="s">
        <v>1062</v>
      </c>
      <c r="D3953" s="764" t="s">
        <v>13874</v>
      </c>
      <c r="E3953" s="22"/>
      <c r="F3953" s="141">
        <v>24884</v>
      </c>
      <c r="G3953" s="782">
        <f t="shared" si="88"/>
        <v>-24884</v>
      </c>
      <c r="H3953" s="1222"/>
    </row>
    <row r="3954" spans="1:8" x14ac:dyDescent="0.25">
      <c r="A3954" s="112">
        <v>45509</v>
      </c>
      <c r="B3954" s="21" t="s">
        <v>12671</v>
      </c>
      <c r="C3954" s="13" t="s">
        <v>1062</v>
      </c>
      <c r="D3954" s="764"/>
      <c r="E3954" s="22"/>
      <c r="F3954" s="141">
        <v>51300</v>
      </c>
      <c r="G3954" s="782">
        <f t="shared" si="88"/>
        <v>-51300</v>
      </c>
      <c r="H3954" s="1222"/>
    </row>
    <row r="3955" spans="1:8" x14ac:dyDescent="0.25">
      <c r="A3955" s="112">
        <v>45509</v>
      </c>
      <c r="B3955" s="21" t="s">
        <v>13240</v>
      </c>
      <c r="C3955" s="13" t="s">
        <v>1062</v>
      </c>
      <c r="D3955" s="764"/>
      <c r="E3955" s="22"/>
      <c r="F3955" s="141">
        <v>62465</v>
      </c>
      <c r="G3955" s="782">
        <f t="shared" si="88"/>
        <v>-62465</v>
      </c>
      <c r="H3955" s="1222"/>
    </row>
    <row r="3956" spans="1:8" x14ac:dyDescent="0.25">
      <c r="A3956" s="112">
        <v>45509</v>
      </c>
      <c r="B3956" s="21" t="s">
        <v>13417</v>
      </c>
      <c r="C3956" s="13" t="s">
        <v>1062</v>
      </c>
      <c r="D3956" s="764"/>
      <c r="E3956" s="22"/>
      <c r="F3956" s="141">
        <v>32400</v>
      </c>
      <c r="G3956" s="782">
        <f t="shared" si="88"/>
        <v>-32400</v>
      </c>
      <c r="H3956" s="1222"/>
    </row>
    <row r="3957" spans="1:8" ht="16.5" thickBot="1" x14ac:dyDescent="0.3">
      <c r="A3957" s="112">
        <v>45509</v>
      </c>
      <c r="B3957" s="21" t="s">
        <v>13213</v>
      </c>
      <c r="C3957" s="13" t="s">
        <v>1062</v>
      </c>
      <c r="D3957" s="764"/>
      <c r="E3957" s="22"/>
      <c r="F3957" s="784">
        <v>43936</v>
      </c>
      <c r="G3957" s="782">
        <f t="shared" si="88"/>
        <v>-43936</v>
      </c>
      <c r="H3957" s="1223"/>
    </row>
    <row r="3958" spans="1:8" x14ac:dyDescent="0.25">
      <c r="A3958" s="112">
        <v>45509</v>
      </c>
      <c r="B3958" s="21" t="s">
        <v>11068</v>
      </c>
      <c r="C3958" s="13" t="s">
        <v>12350</v>
      </c>
      <c r="D3958" s="764"/>
      <c r="E3958" s="22"/>
      <c r="F3958" s="151">
        <v>256037</v>
      </c>
      <c r="G3958" s="782">
        <f t="shared" si="88"/>
        <v>-256037</v>
      </c>
      <c r="H3958" s="1226" t="s">
        <v>13809</v>
      </c>
    </row>
    <row r="3959" spans="1:8" x14ac:dyDescent="0.25">
      <c r="A3959" s="112">
        <v>45509</v>
      </c>
      <c r="B3959" s="21" t="s">
        <v>10220</v>
      </c>
      <c r="C3959" s="13" t="s">
        <v>12350</v>
      </c>
      <c r="D3959" s="764"/>
      <c r="E3959" s="781"/>
      <c r="F3959" s="141">
        <v>31000</v>
      </c>
      <c r="G3959" s="782">
        <f t="shared" si="88"/>
        <v>-31000</v>
      </c>
      <c r="H3959" s="1227"/>
    </row>
    <row r="3960" spans="1:8" x14ac:dyDescent="0.25">
      <c r="A3960" s="112">
        <v>45509</v>
      </c>
      <c r="B3960" s="21" t="s">
        <v>10559</v>
      </c>
      <c r="C3960" s="13" t="s">
        <v>12350</v>
      </c>
      <c r="D3960" s="764"/>
      <c r="E3960" s="781"/>
      <c r="F3960" s="141">
        <v>33000</v>
      </c>
      <c r="G3960" s="782">
        <f t="shared" si="88"/>
        <v>-33000</v>
      </c>
      <c r="H3960" s="1227"/>
    </row>
    <row r="3961" spans="1:8" x14ac:dyDescent="0.25">
      <c r="A3961" s="112">
        <v>45509</v>
      </c>
      <c r="B3961" s="21" t="s">
        <v>12211</v>
      </c>
      <c r="C3961" s="13" t="s">
        <v>12350</v>
      </c>
      <c r="D3961" s="764"/>
      <c r="E3961" s="781"/>
      <c r="F3961" s="141">
        <v>27500</v>
      </c>
      <c r="G3961" s="782">
        <f t="shared" si="88"/>
        <v>-27500</v>
      </c>
      <c r="H3961" s="1227"/>
    </row>
    <row r="3962" spans="1:8" x14ac:dyDescent="0.25">
      <c r="A3962" s="112">
        <v>45509</v>
      </c>
      <c r="B3962" s="21" t="s">
        <v>12774</v>
      </c>
      <c r="C3962" s="13" t="s">
        <v>12350</v>
      </c>
      <c r="D3962" s="764"/>
      <c r="E3962" s="781"/>
      <c r="F3962" s="141">
        <v>38500</v>
      </c>
      <c r="G3962" s="782">
        <f t="shared" si="88"/>
        <v>-38500</v>
      </c>
      <c r="H3962" s="1227"/>
    </row>
    <row r="3963" spans="1:8" x14ac:dyDescent="0.25">
      <c r="A3963" s="112">
        <v>45509</v>
      </c>
      <c r="B3963" s="21" t="s">
        <v>12671</v>
      </c>
      <c r="C3963" s="13" t="s">
        <v>12350</v>
      </c>
      <c r="D3963" s="764"/>
      <c r="E3963" s="781"/>
      <c r="F3963" s="141">
        <v>12000</v>
      </c>
      <c r="G3963" s="782">
        <f t="shared" si="88"/>
        <v>-12000</v>
      </c>
      <c r="H3963" s="1227"/>
    </row>
    <row r="3964" spans="1:8" ht="16.5" thickBot="1" x14ac:dyDescent="0.3">
      <c r="A3964" s="112">
        <v>45509</v>
      </c>
      <c r="B3964" s="21" t="s">
        <v>11864</v>
      </c>
      <c r="C3964" s="13" t="s">
        <v>12350</v>
      </c>
      <c r="D3964" s="764"/>
      <c r="E3964" s="781"/>
      <c r="F3964" s="784">
        <v>1963</v>
      </c>
      <c r="G3964" s="782">
        <f t="shared" si="88"/>
        <v>-1963</v>
      </c>
      <c r="H3964" s="1228"/>
    </row>
    <row r="3965" spans="1:8" x14ac:dyDescent="0.25">
      <c r="A3965" s="112">
        <v>45509</v>
      </c>
      <c r="B3965" s="21" t="s">
        <v>11864</v>
      </c>
      <c r="C3965" s="13" t="s">
        <v>12350</v>
      </c>
      <c r="D3965" s="764"/>
      <c r="E3965" s="781"/>
      <c r="F3965" s="783">
        <v>167156</v>
      </c>
      <c r="G3965" s="782">
        <f t="shared" si="88"/>
        <v>-167156</v>
      </c>
      <c r="H3965" s="1226" t="s">
        <v>13811</v>
      </c>
    </row>
    <row r="3966" spans="1:8" x14ac:dyDescent="0.25">
      <c r="A3966" s="112">
        <v>45509</v>
      </c>
      <c r="B3966" s="21" t="s">
        <v>12783</v>
      </c>
      <c r="C3966" s="13" t="s">
        <v>12350</v>
      </c>
      <c r="D3966" s="764"/>
      <c r="E3966" s="781"/>
      <c r="F3966" s="151">
        <v>19000</v>
      </c>
      <c r="G3966" s="782">
        <f t="shared" si="88"/>
        <v>-19000</v>
      </c>
      <c r="H3966" s="1227"/>
    </row>
    <row r="3967" spans="1:8" x14ac:dyDescent="0.25">
      <c r="A3967" s="112">
        <v>45509</v>
      </c>
      <c r="B3967" s="21" t="s">
        <v>12388</v>
      </c>
      <c r="C3967" s="13" t="s">
        <v>12350</v>
      </c>
      <c r="D3967" s="764"/>
      <c r="E3967" s="781"/>
      <c r="F3967" s="151">
        <v>42703</v>
      </c>
      <c r="G3967" s="782">
        <f t="shared" si="88"/>
        <v>-42703</v>
      </c>
      <c r="H3967" s="1227"/>
    </row>
    <row r="3968" spans="1:8" x14ac:dyDescent="0.25">
      <c r="A3968" s="112">
        <v>45509</v>
      </c>
      <c r="B3968" s="21" t="s">
        <v>13240</v>
      </c>
      <c r="C3968" s="13" t="s">
        <v>12350</v>
      </c>
      <c r="D3968" s="764"/>
      <c r="E3968" s="781"/>
      <c r="F3968" s="151">
        <v>171005</v>
      </c>
      <c r="G3968" s="782">
        <f t="shared" si="88"/>
        <v>-171005</v>
      </c>
      <c r="H3968" s="1227"/>
    </row>
    <row r="3969" spans="1:8" x14ac:dyDescent="0.25">
      <c r="A3969" s="112">
        <v>45509</v>
      </c>
      <c r="B3969" s="21" t="s">
        <v>13475</v>
      </c>
      <c r="C3969" s="13" t="s">
        <v>12350</v>
      </c>
      <c r="D3969" s="764"/>
      <c r="E3969" s="781"/>
      <c r="F3969" s="151">
        <v>48550</v>
      </c>
      <c r="G3969" s="782">
        <f t="shared" si="88"/>
        <v>-48550</v>
      </c>
      <c r="H3969" s="1227"/>
    </row>
    <row r="3970" spans="1:8" x14ac:dyDescent="0.25">
      <c r="A3970" s="112">
        <v>45509</v>
      </c>
      <c r="B3970" s="21" t="s">
        <v>13636</v>
      </c>
      <c r="C3970" s="13" t="s">
        <v>12350</v>
      </c>
      <c r="D3970" s="764"/>
      <c r="E3970" s="781"/>
      <c r="F3970" s="151">
        <v>25000</v>
      </c>
      <c r="G3970" s="782">
        <f t="shared" si="88"/>
        <v>-25000</v>
      </c>
      <c r="H3970" s="1227"/>
    </row>
    <row r="3971" spans="1:8" ht="16.5" thickBot="1" x14ac:dyDescent="0.3">
      <c r="A3971" s="112">
        <v>45509</v>
      </c>
      <c r="B3971" s="21" t="s">
        <v>13213</v>
      </c>
      <c r="C3971" s="13" t="s">
        <v>12350</v>
      </c>
      <c r="D3971" s="764"/>
      <c r="E3971" s="781"/>
      <c r="F3971" s="295">
        <v>206586</v>
      </c>
      <c r="G3971" s="782">
        <f t="shared" si="88"/>
        <v>-206586</v>
      </c>
      <c r="H3971" s="1228"/>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1" t="s">
        <v>13807</v>
      </c>
    </row>
    <row r="3974" spans="1:8" x14ac:dyDescent="0.25">
      <c r="A3974" s="112">
        <v>45509</v>
      </c>
      <c r="B3974" s="21" t="s">
        <v>12594</v>
      </c>
      <c r="C3974" s="13" t="s">
        <v>7465</v>
      </c>
      <c r="D3974" s="764"/>
      <c r="E3974" s="22"/>
      <c r="F3974" s="19">
        <v>45459</v>
      </c>
      <c r="G3974" s="14">
        <f t="shared" si="88"/>
        <v>-45459</v>
      </c>
      <c r="H3974" s="1222"/>
    </row>
    <row r="3975" spans="1:8" x14ac:dyDescent="0.25">
      <c r="A3975" s="112">
        <v>45509</v>
      </c>
      <c r="B3975" s="21" t="s">
        <v>11864</v>
      </c>
      <c r="C3975" s="13" t="s">
        <v>7465</v>
      </c>
      <c r="D3975" s="764"/>
      <c r="E3975" s="22"/>
      <c r="F3975" s="19">
        <v>306006</v>
      </c>
      <c r="G3975" s="14">
        <f t="shared" si="88"/>
        <v>-306006</v>
      </c>
      <c r="H3975" s="1222"/>
    </row>
    <row r="3976" spans="1:8" x14ac:dyDescent="0.25">
      <c r="A3976" s="112">
        <v>45509</v>
      </c>
      <c r="B3976" s="21" t="s">
        <v>10889</v>
      </c>
      <c r="C3976" s="13" t="s">
        <v>7465</v>
      </c>
      <c r="D3976" s="764"/>
      <c r="E3976" s="22"/>
      <c r="F3976" s="19">
        <v>32600</v>
      </c>
      <c r="G3976" s="14">
        <f t="shared" si="88"/>
        <v>-32600</v>
      </c>
      <c r="H3976" s="1222"/>
    </row>
    <row r="3977" spans="1:8" x14ac:dyDescent="0.25">
      <c r="A3977" s="112">
        <v>45509</v>
      </c>
      <c r="B3977" s="21" t="s">
        <v>9344</v>
      </c>
      <c r="C3977" s="13" t="s">
        <v>7465</v>
      </c>
      <c r="D3977" s="764"/>
      <c r="E3977" s="22"/>
      <c r="F3977" s="19">
        <v>33559</v>
      </c>
      <c r="G3977" s="14">
        <f t="shared" si="88"/>
        <v>-33559</v>
      </c>
      <c r="H3977" s="1222"/>
    </row>
    <row r="3978" spans="1:8" x14ac:dyDescent="0.25">
      <c r="A3978" s="112">
        <v>45509</v>
      </c>
      <c r="B3978" s="21" t="s">
        <v>10284</v>
      </c>
      <c r="C3978" s="13" t="s">
        <v>7465</v>
      </c>
      <c r="D3978" s="764"/>
      <c r="E3978" s="22"/>
      <c r="F3978" s="19">
        <v>43900</v>
      </c>
      <c r="G3978" s="14">
        <f t="shared" si="88"/>
        <v>-43900</v>
      </c>
      <c r="H3978" s="1222"/>
    </row>
    <row r="3979" spans="1:8" x14ac:dyDescent="0.25">
      <c r="A3979" s="112">
        <v>45509</v>
      </c>
      <c r="B3979" s="21" t="s">
        <v>12783</v>
      </c>
      <c r="C3979" s="13" t="s">
        <v>7465</v>
      </c>
      <c r="D3979" s="764"/>
      <c r="E3979" s="22"/>
      <c r="F3979" s="19">
        <v>105607</v>
      </c>
      <c r="G3979" s="14">
        <f t="shared" si="88"/>
        <v>-105607</v>
      </c>
      <c r="H3979" s="1222"/>
    </row>
    <row r="3980" spans="1:8" x14ac:dyDescent="0.25">
      <c r="A3980" s="112">
        <v>45509</v>
      </c>
      <c r="B3980" s="21" t="s">
        <v>8547</v>
      </c>
      <c r="C3980" s="13" t="s">
        <v>7465</v>
      </c>
      <c r="D3980" s="764"/>
      <c r="E3980" s="22"/>
      <c r="F3980" s="19">
        <v>29114</v>
      </c>
      <c r="G3980" s="14">
        <f t="shared" si="88"/>
        <v>-29114</v>
      </c>
      <c r="H3980" s="1223"/>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9" t="s">
        <v>13849</v>
      </c>
    </row>
    <row r="4004" spans="1:8" x14ac:dyDescent="0.25">
      <c r="A4004" s="112">
        <v>45512</v>
      </c>
      <c r="B4004" s="21" t="s">
        <v>10459</v>
      </c>
      <c r="C4004" s="13" t="s">
        <v>5680</v>
      </c>
      <c r="D4004" s="764"/>
      <c r="E4004" s="781"/>
      <c r="F4004" s="19">
        <v>4500</v>
      </c>
      <c r="G4004" s="14">
        <f t="shared" si="88"/>
        <v>-4500</v>
      </c>
      <c r="H4004" s="1230"/>
    </row>
    <row r="4005" spans="1:8" x14ac:dyDescent="0.25">
      <c r="A4005" s="112">
        <v>45512</v>
      </c>
      <c r="B4005" s="21" t="s">
        <v>10220</v>
      </c>
      <c r="C4005" s="13" t="s">
        <v>5680</v>
      </c>
      <c r="D4005" s="764"/>
      <c r="E4005" s="781"/>
      <c r="F4005" s="19">
        <v>86852</v>
      </c>
      <c r="G4005" s="14">
        <f t="shared" si="88"/>
        <v>-86852</v>
      </c>
      <c r="H4005" s="1230"/>
    </row>
    <row r="4006" spans="1:8" x14ac:dyDescent="0.25">
      <c r="A4006" s="112">
        <v>45512</v>
      </c>
      <c r="B4006" s="21" t="s">
        <v>10559</v>
      </c>
      <c r="C4006" s="13" t="s">
        <v>5680</v>
      </c>
      <c r="D4006" s="764"/>
      <c r="E4006" s="781"/>
      <c r="F4006" s="19">
        <v>33900</v>
      </c>
      <c r="G4006" s="14">
        <f t="shared" si="88"/>
        <v>-33900</v>
      </c>
      <c r="H4006" s="1230"/>
    </row>
    <row r="4007" spans="1:8" x14ac:dyDescent="0.25">
      <c r="A4007" s="112">
        <v>45512</v>
      </c>
      <c r="B4007" s="21" t="s">
        <v>9344</v>
      </c>
      <c r="C4007" s="13" t="s">
        <v>5680</v>
      </c>
      <c r="D4007" s="764"/>
      <c r="E4007" s="781"/>
      <c r="F4007" s="19">
        <v>29000</v>
      </c>
      <c r="G4007" s="14">
        <f t="shared" si="88"/>
        <v>-29000</v>
      </c>
      <c r="H4007" s="1230"/>
    </row>
    <row r="4008" spans="1:8" x14ac:dyDescent="0.25">
      <c r="A4008" s="112">
        <v>45512</v>
      </c>
      <c r="B4008" s="21" t="s">
        <v>11488</v>
      </c>
      <c r="C4008" s="13" t="s">
        <v>5680</v>
      </c>
      <c r="D4008" s="764"/>
      <c r="E4008" s="781"/>
      <c r="F4008" s="19">
        <v>30148</v>
      </c>
      <c r="G4008" s="14">
        <f t="shared" si="88"/>
        <v>-30148</v>
      </c>
      <c r="H4008" s="1231"/>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1" t="s">
        <v>13851</v>
      </c>
    </row>
    <row r="4026" spans="1:8" x14ac:dyDescent="0.25">
      <c r="A4026" s="112">
        <v>45519</v>
      </c>
      <c r="B4026" s="21" t="s">
        <v>11068</v>
      </c>
      <c r="C4026" s="13" t="s">
        <v>166</v>
      </c>
      <c r="D4026" s="764"/>
      <c r="E4026" s="781"/>
      <c r="F4026" s="141">
        <v>31324</v>
      </c>
      <c r="G4026" s="782">
        <f t="shared" ref="G4026:G4132" si="89">E4026-F4026</f>
        <v>-31324</v>
      </c>
      <c r="H4026" s="1222"/>
    </row>
    <row r="4027" spans="1:8" x14ac:dyDescent="0.25">
      <c r="A4027" s="112">
        <v>45519</v>
      </c>
      <c r="B4027" s="21" t="s">
        <v>11488</v>
      </c>
      <c r="C4027" s="13" t="s">
        <v>166</v>
      </c>
      <c r="D4027" s="764"/>
      <c r="E4027" s="781"/>
      <c r="F4027" s="141">
        <v>8000</v>
      </c>
      <c r="G4027" s="782">
        <f t="shared" si="89"/>
        <v>-8000</v>
      </c>
      <c r="H4027" s="1222"/>
    </row>
    <row r="4028" spans="1:8" x14ac:dyDescent="0.25">
      <c r="A4028" s="112">
        <v>45519</v>
      </c>
      <c r="B4028" s="21" t="s">
        <v>12171</v>
      </c>
      <c r="C4028" s="13" t="s">
        <v>166</v>
      </c>
      <c r="D4028" s="764"/>
      <c r="E4028" s="781"/>
      <c r="F4028" s="141">
        <v>351969</v>
      </c>
      <c r="G4028" s="782">
        <f t="shared" si="89"/>
        <v>-351969</v>
      </c>
      <c r="H4028" s="1222"/>
    </row>
    <row r="4029" spans="1:8" x14ac:dyDescent="0.25">
      <c r="A4029" s="112">
        <v>45519</v>
      </c>
      <c r="B4029" s="21" t="s">
        <v>12774</v>
      </c>
      <c r="C4029" s="13" t="s">
        <v>166</v>
      </c>
      <c r="D4029" s="764"/>
      <c r="E4029" s="781"/>
      <c r="F4029" s="141">
        <v>14000</v>
      </c>
      <c r="G4029" s="782">
        <f t="shared" si="89"/>
        <v>-14000</v>
      </c>
      <c r="H4029" s="1222"/>
    </row>
    <row r="4030" spans="1:8" x14ac:dyDescent="0.25">
      <c r="A4030" s="112">
        <v>45519</v>
      </c>
      <c r="B4030" s="21" t="s">
        <v>12388</v>
      </c>
      <c r="C4030" s="13" t="s">
        <v>166</v>
      </c>
      <c r="D4030" s="764"/>
      <c r="E4030" s="781"/>
      <c r="F4030" s="141">
        <v>31500</v>
      </c>
      <c r="G4030" s="782">
        <f t="shared" si="89"/>
        <v>-31500</v>
      </c>
      <c r="H4030" s="1222"/>
    </row>
    <row r="4031" spans="1:8" x14ac:dyDescent="0.25">
      <c r="A4031" s="112">
        <v>45519</v>
      </c>
      <c r="B4031" s="21" t="s">
        <v>13417</v>
      </c>
      <c r="C4031" s="13" t="s">
        <v>166</v>
      </c>
      <c r="D4031" s="764"/>
      <c r="E4031" s="781"/>
      <c r="F4031" s="141">
        <v>131377</v>
      </c>
      <c r="G4031" s="782">
        <f t="shared" si="89"/>
        <v>-131377</v>
      </c>
      <c r="H4031" s="1222"/>
    </row>
    <row r="4032" spans="1:8" ht="16.5" thickBot="1" x14ac:dyDescent="0.3">
      <c r="A4032" s="112">
        <v>45519</v>
      </c>
      <c r="B4032" s="21" t="s">
        <v>13278</v>
      </c>
      <c r="C4032" s="13" t="s">
        <v>166</v>
      </c>
      <c r="D4032" s="764"/>
      <c r="E4032" s="781"/>
      <c r="F4032" s="784">
        <v>25454</v>
      </c>
      <c r="G4032" s="782">
        <f t="shared" si="89"/>
        <v>-25454</v>
      </c>
      <c r="H4032" s="1223"/>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6" t="s">
        <v>13965</v>
      </c>
    </row>
    <row r="4061" spans="1:8" x14ac:dyDescent="0.25">
      <c r="A4061" s="112">
        <v>45527</v>
      </c>
      <c r="B4061" s="21" t="s">
        <v>13165</v>
      </c>
      <c r="C4061" s="13" t="s">
        <v>1062</v>
      </c>
      <c r="D4061" s="764"/>
      <c r="E4061" s="781"/>
      <c r="F4061" s="141">
        <v>200000</v>
      </c>
      <c r="G4061" s="782">
        <f t="shared" si="89"/>
        <v>-200000</v>
      </c>
      <c r="H4061" s="1237"/>
    </row>
    <row r="4062" spans="1:8" ht="16.5" thickBot="1" x14ac:dyDescent="0.3">
      <c r="A4062" s="112">
        <v>45527</v>
      </c>
      <c r="B4062" s="21" t="s">
        <v>13519</v>
      </c>
      <c r="C4062" s="13" t="s">
        <v>1062</v>
      </c>
      <c r="D4062" s="764"/>
      <c r="E4062" s="781"/>
      <c r="F4062" s="784">
        <v>100000</v>
      </c>
      <c r="G4062" s="782">
        <f t="shared" si="89"/>
        <v>-100000</v>
      </c>
      <c r="H4062" s="1238"/>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26" t="s">
        <v>13949</v>
      </c>
    </row>
    <row r="4065" spans="1:8" ht="16.5" thickBot="1" x14ac:dyDescent="0.3">
      <c r="A4065" s="112">
        <v>45528</v>
      </c>
      <c r="B4065" s="21" t="s">
        <v>13240</v>
      </c>
      <c r="C4065" s="13" t="s">
        <v>13276</v>
      </c>
      <c r="D4065" s="764"/>
      <c r="E4065" s="781"/>
      <c r="F4065" s="784">
        <v>456844</v>
      </c>
      <c r="G4065" s="782">
        <f t="shared" si="89"/>
        <v>-456844</v>
      </c>
      <c r="H4065" s="1228"/>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1" t="s">
        <v>14099</v>
      </c>
    </row>
    <row r="4097" spans="1:8" x14ac:dyDescent="0.25">
      <c r="A4097" s="112">
        <v>45539</v>
      </c>
      <c r="B4097" s="21" t="s">
        <v>13213</v>
      </c>
      <c r="C4097" s="13" t="s">
        <v>8384</v>
      </c>
      <c r="D4097" s="764"/>
      <c r="E4097" s="22"/>
      <c r="F4097" s="19">
        <v>400000</v>
      </c>
      <c r="G4097" s="14">
        <f t="shared" si="89"/>
        <v>-400000</v>
      </c>
      <c r="H4097" s="1223"/>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28" t="s">
        <v>14247</v>
      </c>
    </row>
    <row r="4133" spans="1:8" x14ac:dyDescent="0.25">
      <c r="A4133" s="112">
        <v>45551</v>
      </c>
      <c r="B4133" s="21" t="s">
        <v>12671</v>
      </c>
      <c r="C4133" s="13" t="s">
        <v>8384</v>
      </c>
      <c r="D4133" s="764"/>
      <c r="E4133" s="22"/>
      <c r="F4133" s="19">
        <v>600000</v>
      </c>
      <c r="G4133" s="14">
        <f t="shared" ref="G4133:G4282" si="93">E4133-F4133</f>
        <v>-600000</v>
      </c>
      <c r="H4133" s="1329"/>
    </row>
    <row r="4134" spans="1:8" x14ac:dyDescent="0.25">
      <c r="A4134" s="112">
        <v>45551</v>
      </c>
      <c r="B4134" s="21" t="s">
        <v>13213</v>
      </c>
      <c r="C4134" s="13" t="s">
        <v>8384</v>
      </c>
      <c r="D4134" s="764"/>
      <c r="E4134" s="22"/>
      <c r="F4134" s="19">
        <v>300000</v>
      </c>
      <c r="G4134" s="14">
        <f t="shared" si="93"/>
        <v>-300000</v>
      </c>
      <c r="H4134" s="1330"/>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1" t="s">
        <v>14461</v>
      </c>
    </row>
    <row r="4149" spans="1:8" x14ac:dyDescent="0.25">
      <c r="A4149" s="112">
        <v>45559</v>
      </c>
      <c r="B4149" s="21" t="s">
        <v>15400</v>
      </c>
      <c r="C4149" s="13" t="s">
        <v>7947</v>
      </c>
      <c r="D4149" s="764"/>
      <c r="E4149" s="22"/>
      <c r="F4149" s="19">
        <v>95999</v>
      </c>
      <c r="G4149" s="14">
        <f t="shared" si="93"/>
        <v>-95999</v>
      </c>
      <c r="H4149" s="1223"/>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24" t="s">
        <v>14457</v>
      </c>
      <c r="E4153" s="22">
        <v>1762383</v>
      </c>
      <c r="F4153" s="111"/>
      <c r="G4153" s="14">
        <f t="shared" si="93"/>
        <v>1762383</v>
      </c>
      <c r="H4153" s="1221" t="s">
        <v>9314</v>
      </c>
    </row>
    <row r="4154" spans="1:8" x14ac:dyDescent="0.25">
      <c r="A4154" s="112">
        <v>45561</v>
      </c>
      <c r="B4154" s="21" t="s">
        <v>13098</v>
      </c>
      <c r="C4154" s="13" t="s">
        <v>7947</v>
      </c>
      <c r="D4154" s="1225"/>
      <c r="E4154" s="22">
        <v>495000</v>
      </c>
      <c r="F4154" s="111"/>
      <c r="G4154" s="14">
        <f t="shared" si="93"/>
        <v>495000</v>
      </c>
      <c r="H4154" s="1223"/>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45" t="s">
        <v>14444</v>
      </c>
    </row>
    <row r="4164" spans="1:9" x14ac:dyDescent="0.25">
      <c r="A4164" s="112">
        <v>45566</v>
      </c>
      <c r="B4164" s="21" t="s">
        <v>13213</v>
      </c>
      <c r="C4164" s="13" t="s">
        <v>1062</v>
      </c>
      <c r="D4164" s="764"/>
      <c r="E4164" s="22"/>
      <c r="F4164" s="19">
        <v>50000</v>
      </c>
      <c r="G4164" s="782">
        <f>E4164-F4164</f>
        <v>-50000</v>
      </c>
      <c r="H4164" s="1247"/>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9" t="s">
        <v>14420</v>
      </c>
    </row>
    <row r="4167" spans="1:9" x14ac:dyDescent="0.25">
      <c r="A4167" s="112">
        <v>45567</v>
      </c>
      <c r="B4167" s="21" t="s">
        <v>12783</v>
      </c>
      <c r="C4167" s="13" t="s">
        <v>166</v>
      </c>
      <c r="D4167" s="764"/>
      <c r="E4167" s="781"/>
      <c r="F4167" s="141">
        <v>13324</v>
      </c>
      <c r="G4167" s="782">
        <f t="shared" si="93"/>
        <v>-13324</v>
      </c>
      <c r="H4167" s="1230"/>
    </row>
    <row r="4168" spans="1:9" x14ac:dyDescent="0.25">
      <c r="A4168" s="112">
        <v>45567</v>
      </c>
      <c r="B4168" s="21" t="s">
        <v>12388</v>
      </c>
      <c r="C4168" s="13" t="s">
        <v>166</v>
      </c>
      <c r="D4168" s="764"/>
      <c r="E4168" s="781"/>
      <c r="F4168" s="141">
        <v>127755</v>
      </c>
      <c r="G4168" s="782">
        <f t="shared" si="93"/>
        <v>-127755</v>
      </c>
      <c r="H4168" s="1230"/>
    </row>
    <row r="4169" spans="1:9" x14ac:dyDescent="0.25">
      <c r="A4169" s="112">
        <v>45567</v>
      </c>
      <c r="B4169" s="21" t="s">
        <v>13213</v>
      </c>
      <c r="C4169" s="13" t="s">
        <v>166</v>
      </c>
      <c r="D4169" s="764"/>
      <c r="E4169" s="781"/>
      <c r="F4169" s="141">
        <v>51167</v>
      </c>
      <c r="G4169" s="782">
        <f t="shared" si="93"/>
        <v>-51167</v>
      </c>
      <c r="H4169" s="1230"/>
    </row>
    <row r="4170" spans="1:9" x14ac:dyDescent="0.25">
      <c r="A4170" s="112">
        <v>45567</v>
      </c>
      <c r="B4170" s="21" t="s">
        <v>13417</v>
      </c>
      <c r="C4170" s="13" t="s">
        <v>166</v>
      </c>
      <c r="D4170" s="764"/>
      <c r="E4170" s="781"/>
      <c r="F4170" s="141">
        <v>148964</v>
      </c>
      <c r="G4170" s="782">
        <f t="shared" si="93"/>
        <v>-148964</v>
      </c>
      <c r="H4170" s="1230"/>
    </row>
    <row r="4171" spans="1:9" ht="16.5" thickBot="1" x14ac:dyDescent="0.3">
      <c r="A4171" s="112">
        <v>45567</v>
      </c>
      <c r="B4171" s="21" t="s">
        <v>13519</v>
      </c>
      <c r="C4171" s="13" t="s">
        <v>166</v>
      </c>
      <c r="D4171" s="764"/>
      <c r="E4171" s="781"/>
      <c r="F4171" s="784">
        <v>152500</v>
      </c>
      <c r="G4171" s="782">
        <f t="shared" si="93"/>
        <v>-152500</v>
      </c>
      <c r="H4171" s="1231"/>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26" t="s">
        <v>14479</v>
      </c>
    </row>
    <row r="4190" spans="1:9" x14ac:dyDescent="0.25">
      <c r="A4190" s="112">
        <v>45568</v>
      </c>
      <c r="B4190" s="21" t="s">
        <v>12783</v>
      </c>
      <c r="C4190" s="13" t="s">
        <v>164</v>
      </c>
      <c r="D4190" s="764"/>
      <c r="E4190" s="781"/>
      <c r="F4190" s="141">
        <v>8321</v>
      </c>
      <c r="G4190" s="782">
        <f t="shared" si="93"/>
        <v>-8321</v>
      </c>
      <c r="H4190" s="1227"/>
    </row>
    <row r="4191" spans="1:9" x14ac:dyDescent="0.25">
      <c r="A4191" s="112">
        <v>45568</v>
      </c>
      <c r="B4191" s="21" t="s">
        <v>12388</v>
      </c>
      <c r="C4191" s="13" t="s">
        <v>164</v>
      </c>
      <c r="D4191" s="764"/>
      <c r="E4191" s="781"/>
      <c r="F4191" s="141">
        <v>24631</v>
      </c>
      <c r="G4191" s="782">
        <f t="shared" si="93"/>
        <v>-24631</v>
      </c>
      <c r="H4191" s="1227"/>
    </row>
    <row r="4192" spans="1:9" x14ac:dyDescent="0.25">
      <c r="A4192" s="112">
        <v>45568</v>
      </c>
      <c r="B4192" s="21" t="s">
        <v>12671</v>
      </c>
      <c r="C4192" s="13" t="s">
        <v>164</v>
      </c>
      <c r="D4192" s="764"/>
      <c r="E4192" s="781"/>
      <c r="F4192" s="141">
        <v>9919</v>
      </c>
      <c r="G4192" s="782">
        <f t="shared" si="93"/>
        <v>-9919</v>
      </c>
      <c r="H4192" s="1227"/>
    </row>
    <row r="4193" spans="1:8" x14ac:dyDescent="0.25">
      <c r="A4193" s="112">
        <v>45568</v>
      </c>
      <c r="B4193" s="21" t="s">
        <v>13278</v>
      </c>
      <c r="C4193" s="13" t="s">
        <v>164</v>
      </c>
      <c r="D4193" s="764"/>
      <c r="E4193" s="781"/>
      <c r="F4193" s="141">
        <v>7348</v>
      </c>
      <c r="G4193" s="782">
        <f t="shared" si="93"/>
        <v>-7348</v>
      </c>
      <c r="H4193" s="1227"/>
    </row>
    <row r="4194" spans="1:8" ht="16.5" thickBot="1" x14ac:dyDescent="0.3">
      <c r="A4194" s="112">
        <v>45568</v>
      </c>
      <c r="B4194" s="21" t="s">
        <v>13417</v>
      </c>
      <c r="C4194" s="13" t="s">
        <v>164</v>
      </c>
      <c r="D4194" s="764"/>
      <c r="E4194" s="781"/>
      <c r="F4194" s="784">
        <v>54379</v>
      </c>
      <c r="G4194" s="782">
        <f t="shared" si="93"/>
        <v>-54379</v>
      </c>
      <c r="H4194" s="1228"/>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1" t="s">
        <v>14554</v>
      </c>
    </row>
    <row r="4208" spans="1:8" x14ac:dyDescent="0.25">
      <c r="A4208" s="112">
        <v>45573</v>
      </c>
      <c r="B4208" s="21" t="s">
        <v>8864</v>
      </c>
      <c r="C4208" s="13" t="s">
        <v>8384</v>
      </c>
      <c r="D4208" s="764"/>
      <c r="E4208" s="781"/>
      <c r="F4208" s="141">
        <v>10256</v>
      </c>
      <c r="G4208" s="782">
        <f t="shared" si="93"/>
        <v>-10256</v>
      </c>
      <c r="H4208" s="1222"/>
    </row>
    <row r="4209" spans="1:8" x14ac:dyDescent="0.25">
      <c r="A4209" s="112">
        <v>45573</v>
      </c>
      <c r="B4209" s="21" t="s">
        <v>12171</v>
      </c>
      <c r="C4209" s="13" t="s">
        <v>8384</v>
      </c>
      <c r="D4209" s="764"/>
      <c r="E4209" s="781"/>
      <c r="F4209" s="141">
        <v>6195</v>
      </c>
      <c r="G4209" s="782">
        <f t="shared" si="93"/>
        <v>-6195</v>
      </c>
      <c r="H4209" s="1222"/>
    </row>
    <row r="4210" spans="1:8" x14ac:dyDescent="0.25">
      <c r="A4210" s="112">
        <v>45573</v>
      </c>
      <c r="B4210" s="21" t="s">
        <v>12594</v>
      </c>
      <c r="C4210" s="13" t="s">
        <v>8384</v>
      </c>
      <c r="D4210" s="764"/>
      <c r="E4210" s="781"/>
      <c r="F4210" s="141">
        <v>313443</v>
      </c>
      <c r="G4210" s="782">
        <f t="shared" si="93"/>
        <v>-313443</v>
      </c>
      <c r="H4210" s="1222"/>
    </row>
    <row r="4211" spans="1:8" x14ac:dyDescent="0.25">
      <c r="A4211" s="112">
        <v>45573</v>
      </c>
      <c r="B4211" s="21" t="s">
        <v>12783</v>
      </c>
      <c r="C4211" s="13" t="s">
        <v>8384</v>
      </c>
      <c r="D4211" s="764"/>
      <c r="E4211" s="781"/>
      <c r="F4211" s="141">
        <v>53024</v>
      </c>
      <c r="G4211" s="782">
        <f t="shared" si="93"/>
        <v>-53024</v>
      </c>
      <c r="H4211" s="1222"/>
    </row>
    <row r="4212" spans="1:8" x14ac:dyDescent="0.25">
      <c r="A4212" s="112">
        <v>45573</v>
      </c>
      <c r="B4212" s="21" t="s">
        <v>13098</v>
      </c>
      <c r="C4212" s="13" t="s">
        <v>8384</v>
      </c>
      <c r="D4212" s="764"/>
      <c r="E4212" s="781"/>
      <c r="F4212" s="141">
        <v>212787</v>
      </c>
      <c r="G4212" s="782">
        <f t="shared" si="93"/>
        <v>-212787</v>
      </c>
      <c r="H4212" s="1222"/>
    </row>
    <row r="4213" spans="1:8" x14ac:dyDescent="0.25">
      <c r="A4213" s="112">
        <v>45573</v>
      </c>
      <c r="B4213" s="21" t="s">
        <v>13240</v>
      </c>
      <c r="C4213" s="13" t="s">
        <v>8384</v>
      </c>
      <c r="D4213" s="764"/>
      <c r="E4213" s="781"/>
      <c r="F4213" s="141">
        <v>60287</v>
      </c>
      <c r="G4213" s="782">
        <f t="shared" si="93"/>
        <v>-60287</v>
      </c>
      <c r="H4213" s="1222"/>
    </row>
    <row r="4214" spans="1:8" x14ac:dyDescent="0.25">
      <c r="A4214" s="112">
        <v>45573</v>
      </c>
      <c r="B4214" s="21" t="s">
        <v>13213</v>
      </c>
      <c r="C4214" s="13" t="s">
        <v>8384</v>
      </c>
      <c r="D4214" s="764"/>
      <c r="E4214" s="781"/>
      <c r="F4214" s="141">
        <v>127621</v>
      </c>
      <c r="G4214" s="782">
        <f t="shared" si="93"/>
        <v>-127621</v>
      </c>
      <c r="H4214" s="1222"/>
    </row>
    <row r="4215" spans="1:8" x14ac:dyDescent="0.25">
      <c r="A4215" s="112">
        <v>45573</v>
      </c>
      <c r="B4215" s="21" t="s">
        <v>13475</v>
      </c>
      <c r="C4215" s="13" t="s">
        <v>8384</v>
      </c>
      <c r="D4215" s="764"/>
      <c r="E4215" s="781"/>
      <c r="F4215" s="141">
        <v>15601</v>
      </c>
      <c r="G4215" s="782">
        <f t="shared" si="93"/>
        <v>-15601</v>
      </c>
      <c r="H4215" s="1222"/>
    </row>
    <row r="4216" spans="1:8" x14ac:dyDescent="0.25">
      <c r="A4216" s="112">
        <v>45573</v>
      </c>
      <c r="B4216" s="21" t="s">
        <v>13279</v>
      </c>
      <c r="C4216" s="13" t="s">
        <v>8384</v>
      </c>
      <c r="D4216" s="764"/>
      <c r="E4216" s="781"/>
      <c r="F4216" s="141">
        <v>40000</v>
      </c>
      <c r="G4216" s="782">
        <f t="shared" si="93"/>
        <v>-40000</v>
      </c>
      <c r="H4216" s="1222"/>
    </row>
    <row r="4217" spans="1:8" x14ac:dyDescent="0.25">
      <c r="A4217" s="112">
        <v>45573</v>
      </c>
      <c r="B4217" s="21" t="s">
        <v>13636</v>
      </c>
      <c r="C4217" s="13" t="s">
        <v>8384</v>
      </c>
      <c r="D4217" s="764"/>
      <c r="E4217" s="781"/>
      <c r="F4217" s="141">
        <v>44559</v>
      </c>
      <c r="G4217" s="782">
        <f t="shared" si="93"/>
        <v>-44559</v>
      </c>
      <c r="H4217" s="1222"/>
    </row>
    <row r="4218" spans="1:8" x14ac:dyDescent="0.25">
      <c r="A4218" s="112">
        <v>45573</v>
      </c>
      <c r="B4218" s="21" t="s">
        <v>13278</v>
      </c>
      <c r="C4218" s="13" t="s">
        <v>8384</v>
      </c>
      <c r="D4218" s="764"/>
      <c r="E4218" s="781"/>
      <c r="F4218" s="141">
        <v>39181</v>
      </c>
      <c r="G4218" s="782">
        <f t="shared" si="93"/>
        <v>-39181</v>
      </c>
      <c r="H4218" s="1222"/>
    </row>
    <row r="4219" spans="1:8" x14ac:dyDescent="0.25">
      <c r="A4219" s="112">
        <v>45573</v>
      </c>
      <c r="B4219" s="21" t="s">
        <v>13935</v>
      </c>
      <c r="C4219" s="13" t="s">
        <v>8384</v>
      </c>
      <c r="D4219" s="764"/>
      <c r="E4219" s="781"/>
      <c r="F4219" s="141">
        <v>9340</v>
      </c>
      <c r="G4219" s="782">
        <f t="shared" si="93"/>
        <v>-9340</v>
      </c>
      <c r="H4219" s="1222"/>
    </row>
    <row r="4220" spans="1:8" ht="16.5" thickBot="1" x14ac:dyDescent="0.3">
      <c r="A4220" s="112">
        <v>45573</v>
      </c>
      <c r="B4220" s="21" t="s">
        <v>11068</v>
      </c>
      <c r="C4220" s="13" t="s">
        <v>8384</v>
      </c>
      <c r="D4220" s="764"/>
      <c r="E4220" s="781"/>
      <c r="F4220" s="784">
        <v>506136</v>
      </c>
      <c r="G4220" s="782">
        <f t="shared" si="93"/>
        <v>-506136</v>
      </c>
      <c r="H4220" s="1223"/>
    </row>
    <row r="4221" spans="1:8" x14ac:dyDescent="0.25">
      <c r="A4221" s="112">
        <v>45573</v>
      </c>
      <c r="B4221" s="21" t="s">
        <v>11068</v>
      </c>
      <c r="C4221" s="13" t="s">
        <v>13116</v>
      </c>
      <c r="D4221" s="764"/>
      <c r="E4221" s="781"/>
      <c r="F4221" s="151">
        <v>715771</v>
      </c>
      <c r="G4221" s="782">
        <f t="shared" si="93"/>
        <v>-715771</v>
      </c>
      <c r="H4221" s="1226" t="s">
        <v>14523</v>
      </c>
    </row>
    <row r="4222" spans="1:8" x14ac:dyDescent="0.25">
      <c r="A4222" s="112">
        <v>45573</v>
      </c>
      <c r="B4222" s="21" t="s">
        <v>10559</v>
      </c>
      <c r="C4222" s="13" t="s">
        <v>13116</v>
      </c>
      <c r="D4222" s="764"/>
      <c r="E4222" s="781"/>
      <c r="F4222" s="141">
        <v>60000</v>
      </c>
      <c r="G4222" s="782">
        <f t="shared" si="93"/>
        <v>-60000</v>
      </c>
      <c r="H4222" s="1227"/>
    </row>
    <row r="4223" spans="1:8" x14ac:dyDescent="0.25">
      <c r="A4223" s="112">
        <v>45573</v>
      </c>
      <c r="B4223" s="21" t="s">
        <v>12774</v>
      </c>
      <c r="C4223" s="13" t="s">
        <v>13116</v>
      </c>
      <c r="D4223" s="764"/>
      <c r="E4223" s="781"/>
      <c r="F4223" s="141">
        <v>80000</v>
      </c>
      <c r="G4223" s="782">
        <f t="shared" si="93"/>
        <v>-80000</v>
      </c>
      <c r="H4223" s="1227"/>
    </row>
    <row r="4224" spans="1:8" x14ac:dyDescent="0.25">
      <c r="A4224" s="112">
        <v>45573</v>
      </c>
      <c r="B4224" s="21" t="s">
        <v>13279</v>
      </c>
      <c r="C4224" s="13" t="s">
        <v>13116</v>
      </c>
      <c r="D4224" s="764"/>
      <c r="E4224" s="781"/>
      <c r="F4224" s="141">
        <v>40000</v>
      </c>
      <c r="G4224" s="782">
        <f t="shared" si="93"/>
        <v>-40000</v>
      </c>
      <c r="H4224" s="1227"/>
    </row>
    <row r="4225" spans="1:8" x14ac:dyDescent="0.25">
      <c r="A4225" s="112">
        <v>45573</v>
      </c>
      <c r="B4225" s="21" t="s">
        <v>13278</v>
      </c>
      <c r="C4225" s="13" t="s">
        <v>13116</v>
      </c>
      <c r="D4225" s="764"/>
      <c r="E4225" s="781"/>
      <c r="F4225" s="141">
        <v>40000</v>
      </c>
      <c r="G4225" s="782">
        <f t="shared" si="93"/>
        <v>-40000</v>
      </c>
      <c r="H4225" s="1227"/>
    </row>
    <row r="4226" spans="1:8" x14ac:dyDescent="0.25">
      <c r="A4226" s="112">
        <v>45573</v>
      </c>
      <c r="B4226" s="21" t="s">
        <v>13904</v>
      </c>
      <c r="C4226" s="13" t="s">
        <v>13116</v>
      </c>
      <c r="D4226" s="764"/>
      <c r="E4226" s="781"/>
      <c r="F4226" s="141">
        <v>57229</v>
      </c>
      <c r="G4226" s="782">
        <f t="shared" si="93"/>
        <v>-57229</v>
      </c>
      <c r="H4226" s="1227"/>
    </row>
    <row r="4227" spans="1:8" ht="16.5" thickBot="1" x14ac:dyDescent="0.3">
      <c r="A4227" s="112">
        <v>45573</v>
      </c>
      <c r="B4227" s="21" t="s">
        <v>13297</v>
      </c>
      <c r="C4227" s="13" t="s">
        <v>13116</v>
      </c>
      <c r="D4227" s="764"/>
      <c r="E4227" s="781"/>
      <c r="F4227" s="784">
        <v>7000</v>
      </c>
      <c r="G4227" s="782">
        <f t="shared" si="93"/>
        <v>-7000</v>
      </c>
      <c r="H4227" s="1228"/>
    </row>
    <row r="4228" spans="1:8" x14ac:dyDescent="0.25">
      <c r="A4228" s="112">
        <v>45574</v>
      </c>
      <c r="B4228" s="21" t="s">
        <v>12251</v>
      </c>
      <c r="C4228" s="13" t="s">
        <v>169</v>
      </c>
      <c r="D4228" s="764"/>
      <c r="E4228" s="781"/>
      <c r="F4228" s="783">
        <v>5773</v>
      </c>
      <c r="G4228" s="782">
        <f t="shared" si="93"/>
        <v>-5773</v>
      </c>
      <c r="H4228" s="1221" t="s">
        <v>14531</v>
      </c>
    </row>
    <row r="4229" spans="1:8" x14ac:dyDescent="0.25">
      <c r="A4229" s="112">
        <v>45574</v>
      </c>
      <c r="B4229" s="21" t="s">
        <v>11068</v>
      </c>
      <c r="C4229" s="13" t="s">
        <v>169</v>
      </c>
      <c r="D4229" s="764"/>
      <c r="E4229" s="781"/>
      <c r="F4229" s="141">
        <v>199303</v>
      </c>
      <c r="G4229" s="782">
        <f t="shared" si="93"/>
        <v>-199303</v>
      </c>
      <c r="H4229" s="1222"/>
    </row>
    <row r="4230" spans="1:8" x14ac:dyDescent="0.25">
      <c r="A4230" s="112">
        <v>45574</v>
      </c>
      <c r="B4230" s="21" t="s">
        <v>10890</v>
      </c>
      <c r="C4230" s="13" t="s">
        <v>169</v>
      </c>
      <c r="D4230" s="764"/>
      <c r="E4230" s="781"/>
      <c r="F4230" s="141">
        <v>9908</v>
      </c>
      <c r="G4230" s="782">
        <f t="shared" si="93"/>
        <v>-9908</v>
      </c>
      <c r="H4230" s="1222"/>
    </row>
    <row r="4231" spans="1:8" x14ac:dyDescent="0.25">
      <c r="A4231" s="112">
        <v>45574</v>
      </c>
      <c r="B4231" s="21" t="s">
        <v>11864</v>
      </c>
      <c r="C4231" s="13" t="s">
        <v>169</v>
      </c>
      <c r="D4231" s="764"/>
      <c r="E4231" s="781"/>
      <c r="F4231" s="141">
        <v>2741</v>
      </c>
      <c r="G4231" s="782">
        <f t="shared" si="93"/>
        <v>-2741</v>
      </c>
      <c r="H4231" s="1222"/>
    </row>
    <row r="4232" spans="1:8" x14ac:dyDescent="0.25">
      <c r="A4232" s="112">
        <v>45574</v>
      </c>
      <c r="B4232" s="21" t="s">
        <v>13240</v>
      </c>
      <c r="C4232" s="13" t="s">
        <v>169</v>
      </c>
      <c r="D4232" s="764"/>
      <c r="E4232" s="781"/>
      <c r="F4232" s="141">
        <v>15025</v>
      </c>
      <c r="G4232" s="782">
        <f t="shared" si="93"/>
        <v>-15025</v>
      </c>
      <c r="H4232" s="1222"/>
    </row>
    <row r="4233" spans="1:8" ht="16.5" thickBot="1" x14ac:dyDescent="0.3">
      <c r="A4233" s="112">
        <v>45574</v>
      </c>
      <c r="B4233" s="21" t="s">
        <v>13213</v>
      </c>
      <c r="C4233" s="13" t="s">
        <v>169</v>
      </c>
      <c r="D4233" s="764"/>
      <c r="E4233" s="781"/>
      <c r="F4233" s="784">
        <v>67250</v>
      </c>
      <c r="G4233" s="782">
        <f t="shared" si="93"/>
        <v>-67250</v>
      </c>
      <c r="H4233" s="1223"/>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9" t="s">
        <v>14796</v>
      </c>
    </row>
    <row r="4307" spans="1:8" x14ac:dyDescent="0.25">
      <c r="A4307" s="112">
        <v>45595</v>
      </c>
      <c r="B4307" s="21" t="s">
        <v>13213</v>
      </c>
      <c r="C4307" s="13" t="s">
        <v>13276</v>
      </c>
      <c r="D4307" s="764"/>
      <c r="E4307" s="22"/>
      <c r="F4307" s="19">
        <f>273000-7531</f>
        <v>265469</v>
      </c>
      <c r="G4307" s="14">
        <f t="shared" si="95"/>
        <v>-265469</v>
      </c>
      <c r="H4307" s="1230"/>
    </row>
    <row r="4308" spans="1:8" x14ac:dyDescent="0.25">
      <c r="A4308" s="112">
        <v>45595</v>
      </c>
      <c r="B4308" s="21" t="s">
        <v>14539</v>
      </c>
      <c r="C4308" s="13" t="s">
        <v>13276</v>
      </c>
      <c r="D4308" s="764"/>
      <c r="E4308" s="22"/>
      <c r="F4308" s="19">
        <v>7531</v>
      </c>
      <c r="G4308" s="14">
        <f t="shared" si="95"/>
        <v>-7531</v>
      </c>
      <c r="H4308" s="1231"/>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1" t="s">
        <v>14885</v>
      </c>
    </row>
    <row r="4333" spans="1:8" x14ac:dyDescent="0.25">
      <c r="A4333" s="112">
        <v>45602</v>
      </c>
      <c r="B4333" s="21" t="s">
        <v>13213</v>
      </c>
      <c r="C4333" s="13" t="s">
        <v>1062</v>
      </c>
      <c r="D4333" s="764"/>
      <c r="E4333" s="22"/>
      <c r="F4333" s="19">
        <v>100000</v>
      </c>
      <c r="G4333" s="14">
        <f t="shared" si="95"/>
        <v>-100000</v>
      </c>
      <c r="H4333" s="1222"/>
    </row>
    <row r="4334" spans="1:8" x14ac:dyDescent="0.25">
      <c r="A4334" s="112">
        <v>45602</v>
      </c>
      <c r="B4334" s="21" t="s">
        <v>14568</v>
      </c>
      <c r="C4334" s="13" t="s">
        <v>1062</v>
      </c>
      <c r="D4334" s="764"/>
      <c r="E4334" s="22"/>
      <c r="F4334" s="19">
        <v>100000</v>
      </c>
      <c r="G4334" s="14">
        <f t="shared" si="95"/>
        <v>-100000</v>
      </c>
      <c r="H4334" s="1222"/>
    </row>
    <row r="4335" spans="1:8" x14ac:dyDescent="0.25">
      <c r="A4335" s="112">
        <v>45602</v>
      </c>
      <c r="B4335" s="21" t="s">
        <v>14351</v>
      </c>
      <c r="C4335" s="13" t="s">
        <v>1062</v>
      </c>
      <c r="D4335" s="764"/>
      <c r="E4335" s="22"/>
      <c r="F4335" s="19">
        <v>100000</v>
      </c>
      <c r="G4335" s="14">
        <f t="shared" si="95"/>
        <v>-100000</v>
      </c>
      <c r="H4335" s="1222"/>
    </row>
    <row r="4336" spans="1:8" x14ac:dyDescent="0.25">
      <c r="A4336" s="112">
        <v>45602</v>
      </c>
      <c r="B4336" s="21" t="s">
        <v>14232</v>
      </c>
      <c r="C4336" s="13" t="s">
        <v>1062</v>
      </c>
      <c r="D4336" s="764"/>
      <c r="E4336" s="22"/>
      <c r="F4336" s="19">
        <v>100000</v>
      </c>
      <c r="G4336" s="14">
        <f t="shared" si="95"/>
        <v>-100000</v>
      </c>
      <c r="H4336" s="1223"/>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1" t="s">
        <v>14903</v>
      </c>
    </row>
    <row r="4345" spans="1:8" x14ac:dyDescent="0.25">
      <c r="A4345" s="112">
        <v>45604</v>
      </c>
      <c r="B4345" s="21" t="s">
        <v>12671</v>
      </c>
      <c r="C4345" s="13" t="s">
        <v>8384</v>
      </c>
      <c r="D4345" s="764"/>
      <c r="E4345" s="22"/>
      <c r="F4345" s="19">
        <v>500000</v>
      </c>
      <c r="G4345" s="14">
        <f t="shared" si="95"/>
        <v>-500000</v>
      </c>
      <c r="H4345" s="1222"/>
    </row>
    <row r="4346" spans="1:8" x14ac:dyDescent="0.25">
      <c r="A4346" s="112">
        <v>45604</v>
      </c>
      <c r="B4346" s="21" t="s">
        <v>15260</v>
      </c>
      <c r="C4346" s="13" t="s">
        <v>8384</v>
      </c>
      <c r="D4346" s="764"/>
      <c r="E4346" s="22"/>
      <c r="F4346" s="19">
        <v>200000</v>
      </c>
      <c r="G4346" s="14">
        <f t="shared" si="95"/>
        <v>-200000</v>
      </c>
      <c r="H4346" s="1222"/>
    </row>
    <row r="4347" spans="1:8" x14ac:dyDescent="0.25">
      <c r="A4347" s="112">
        <v>45604</v>
      </c>
      <c r="B4347" s="21" t="s">
        <v>14568</v>
      </c>
      <c r="C4347" s="13" t="s">
        <v>8384</v>
      </c>
      <c r="D4347" s="764"/>
      <c r="E4347" s="22"/>
      <c r="F4347" s="19">
        <v>300000</v>
      </c>
      <c r="G4347" s="14">
        <f t="shared" si="95"/>
        <v>-300000</v>
      </c>
      <c r="H4347" s="1223"/>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37" t="s">
        <v>15002</v>
      </c>
    </row>
    <row r="4369" spans="1:8" x14ac:dyDescent="0.25">
      <c r="A4369" s="112">
        <v>45614</v>
      </c>
      <c r="B4369" s="21" t="s">
        <v>9344</v>
      </c>
      <c r="C4369" s="13" t="s">
        <v>12350</v>
      </c>
      <c r="D4369" s="764"/>
      <c r="E4369" s="781"/>
      <c r="F4369" s="141">
        <v>14000</v>
      </c>
      <c r="G4369" s="782">
        <f t="shared" si="95"/>
        <v>-14000</v>
      </c>
      <c r="H4369" s="1237"/>
    </row>
    <row r="4370" spans="1:8" x14ac:dyDescent="0.25">
      <c r="A4370" s="112">
        <v>45614</v>
      </c>
      <c r="B4370" s="21" t="s">
        <v>12388</v>
      </c>
      <c r="C4370" s="13" t="s">
        <v>12350</v>
      </c>
      <c r="D4370" s="764"/>
      <c r="E4370" s="781"/>
      <c r="F4370" s="141">
        <v>88000</v>
      </c>
      <c r="G4370" s="782">
        <f t="shared" si="95"/>
        <v>-88000</v>
      </c>
      <c r="H4370" s="1237"/>
    </row>
    <row r="4371" spans="1:8" x14ac:dyDescent="0.25">
      <c r="A4371" s="112">
        <v>45614</v>
      </c>
      <c r="B4371" s="21" t="s">
        <v>13098</v>
      </c>
      <c r="C4371" s="13" t="s">
        <v>12350</v>
      </c>
      <c r="D4371" s="764"/>
      <c r="E4371" s="781"/>
      <c r="F4371" s="141">
        <v>155162</v>
      </c>
      <c r="G4371" s="782">
        <f t="shared" si="95"/>
        <v>-155162</v>
      </c>
      <c r="H4371" s="1237"/>
    </row>
    <row r="4372" spans="1:8" x14ac:dyDescent="0.25">
      <c r="A4372" s="112">
        <v>45614</v>
      </c>
      <c r="B4372" s="21" t="s">
        <v>13240</v>
      </c>
      <c r="C4372" s="13" t="s">
        <v>12350</v>
      </c>
      <c r="D4372" s="764"/>
      <c r="E4372" s="781"/>
      <c r="F4372" s="141">
        <v>514260</v>
      </c>
      <c r="G4372" s="782">
        <f t="shared" ref="G4372:G4453" si="97">E4372-F4372</f>
        <v>-514260</v>
      </c>
      <c r="H4372" s="1237"/>
    </row>
    <row r="4373" spans="1:8" x14ac:dyDescent="0.25">
      <c r="A4373" s="112">
        <v>45614</v>
      </c>
      <c r="B4373" s="21" t="s">
        <v>13213</v>
      </c>
      <c r="C4373" s="13" t="s">
        <v>12350</v>
      </c>
      <c r="D4373" s="764"/>
      <c r="E4373" s="781"/>
      <c r="F4373" s="141">
        <v>721256</v>
      </c>
      <c r="G4373" s="782">
        <f t="shared" si="97"/>
        <v>-721256</v>
      </c>
      <c r="H4373" s="1237"/>
    </row>
    <row r="4374" spans="1:8" x14ac:dyDescent="0.25">
      <c r="A4374" s="112">
        <v>45614</v>
      </c>
      <c r="B4374" s="21" t="s">
        <v>13417</v>
      </c>
      <c r="C4374" s="13" t="s">
        <v>12350</v>
      </c>
      <c r="D4374" s="764"/>
      <c r="E4374" s="781"/>
      <c r="F4374" s="141">
        <v>738020</v>
      </c>
      <c r="G4374" s="782">
        <f t="shared" si="97"/>
        <v>-738020</v>
      </c>
      <c r="H4374" s="1237"/>
    </row>
    <row r="4375" spans="1:8" x14ac:dyDescent="0.25">
      <c r="A4375" s="112">
        <v>45614</v>
      </c>
      <c r="B4375" s="21" t="s">
        <v>13475</v>
      </c>
      <c r="C4375" s="13" t="s">
        <v>12350</v>
      </c>
      <c r="D4375" s="764"/>
      <c r="E4375" s="781"/>
      <c r="F4375" s="141">
        <v>13300</v>
      </c>
      <c r="G4375" s="782">
        <f t="shared" si="97"/>
        <v>-13300</v>
      </c>
      <c r="H4375" s="1237"/>
    </row>
    <row r="4376" spans="1:8" x14ac:dyDescent="0.25">
      <c r="A4376" s="112">
        <v>45614</v>
      </c>
      <c r="B4376" s="21" t="s">
        <v>13278</v>
      </c>
      <c r="C4376" s="13" t="s">
        <v>12350</v>
      </c>
      <c r="D4376" s="764"/>
      <c r="E4376" s="781"/>
      <c r="F4376" s="141">
        <v>15425</v>
      </c>
      <c r="G4376" s="782">
        <f t="shared" si="97"/>
        <v>-15425</v>
      </c>
      <c r="H4376" s="1237"/>
    </row>
    <row r="4377" spans="1:8" x14ac:dyDescent="0.25">
      <c r="A4377" s="112">
        <v>45614</v>
      </c>
      <c r="B4377" s="21" t="s">
        <v>11068</v>
      </c>
      <c r="C4377" s="13" t="s">
        <v>12350</v>
      </c>
      <c r="D4377" s="764"/>
      <c r="E4377" s="781"/>
      <c r="F4377" s="141">
        <v>233220</v>
      </c>
      <c r="G4377" s="782">
        <f t="shared" si="97"/>
        <v>-233220</v>
      </c>
      <c r="H4377" s="1237"/>
    </row>
    <row r="4378" spans="1:8" ht="16.5" thickBot="1" x14ac:dyDescent="0.3">
      <c r="A4378" s="112">
        <v>45614</v>
      </c>
      <c r="B4378" s="21" t="s">
        <v>12671</v>
      </c>
      <c r="C4378" s="13" t="s">
        <v>12350</v>
      </c>
      <c r="D4378" s="764"/>
      <c r="E4378" s="781"/>
      <c r="F4378" s="784">
        <v>465927</v>
      </c>
      <c r="G4378" s="782">
        <f t="shared" si="97"/>
        <v>-465927</v>
      </c>
      <c r="H4378" s="1238"/>
    </row>
    <row r="4379" spans="1:8" x14ac:dyDescent="0.25">
      <c r="A4379" s="112">
        <v>45614</v>
      </c>
      <c r="B4379" s="21" t="s">
        <v>13165</v>
      </c>
      <c r="C4379" s="13" t="s">
        <v>10472</v>
      </c>
      <c r="D4379" s="764"/>
      <c r="E4379" s="22"/>
      <c r="F4379" s="111">
        <v>856679</v>
      </c>
      <c r="G4379" s="14">
        <f t="shared" si="97"/>
        <v>-856679</v>
      </c>
      <c r="H4379" s="1236" t="s">
        <v>15003</v>
      </c>
    </row>
    <row r="4380" spans="1:8" x14ac:dyDescent="0.25">
      <c r="A4380" s="112">
        <v>45614</v>
      </c>
      <c r="B4380" s="21" t="s">
        <v>13297</v>
      </c>
      <c r="C4380" s="13" t="s">
        <v>10472</v>
      </c>
      <c r="D4380" s="764"/>
      <c r="E4380" s="22"/>
      <c r="F4380" s="19">
        <v>187222</v>
      </c>
      <c r="G4380" s="14">
        <f t="shared" si="97"/>
        <v>-187222</v>
      </c>
      <c r="H4380" s="1237"/>
    </row>
    <row r="4381" spans="1:8" x14ac:dyDescent="0.25">
      <c r="A4381" s="112">
        <v>45614</v>
      </c>
      <c r="B4381" s="21" t="s">
        <v>13904</v>
      </c>
      <c r="C4381" s="13" t="s">
        <v>10472</v>
      </c>
      <c r="D4381" s="764"/>
      <c r="E4381" s="22"/>
      <c r="F4381" s="19">
        <v>12500</v>
      </c>
      <c r="G4381" s="14">
        <f t="shared" si="97"/>
        <v>-12500</v>
      </c>
      <c r="H4381" s="1237"/>
    </row>
    <row r="4382" spans="1:8" x14ac:dyDescent="0.25">
      <c r="A4382" s="112">
        <v>45614</v>
      </c>
      <c r="B4382" s="21" t="s">
        <v>13279</v>
      </c>
      <c r="C4382" s="13" t="s">
        <v>10472</v>
      </c>
      <c r="D4382" s="764"/>
      <c r="E4382" s="22"/>
      <c r="F4382" s="19">
        <v>88000</v>
      </c>
      <c r="G4382" s="14">
        <f t="shared" si="97"/>
        <v>-88000</v>
      </c>
      <c r="H4382" s="1237"/>
    </row>
    <row r="4383" spans="1:8" x14ac:dyDescent="0.25">
      <c r="A4383" s="112">
        <v>45614</v>
      </c>
      <c r="B4383" s="21" t="s">
        <v>14009</v>
      </c>
      <c r="C4383" s="13" t="s">
        <v>10472</v>
      </c>
      <c r="D4383" s="764"/>
      <c r="E4383" s="22"/>
      <c r="F4383" s="19">
        <v>355599</v>
      </c>
      <c r="G4383" s="14">
        <f t="shared" si="97"/>
        <v>-355599</v>
      </c>
      <c r="H4383" s="1238"/>
    </row>
    <row r="4384" spans="1:8" x14ac:dyDescent="0.25">
      <c r="A4384" s="112">
        <v>45614</v>
      </c>
      <c r="B4384" s="21" t="s">
        <v>11068</v>
      </c>
      <c r="C4384" s="13" t="s">
        <v>13276</v>
      </c>
      <c r="D4384" s="764"/>
      <c r="E4384" s="22"/>
      <c r="F4384" s="19">
        <v>387688</v>
      </c>
      <c r="G4384" s="14">
        <f t="shared" si="97"/>
        <v>-387688</v>
      </c>
      <c r="H4384" s="1236" t="s">
        <v>15005</v>
      </c>
    </row>
    <row r="4385" spans="1:8" x14ac:dyDescent="0.25">
      <c r="A4385" s="112">
        <v>45614</v>
      </c>
      <c r="B4385" s="21" t="s">
        <v>14539</v>
      </c>
      <c r="C4385" s="13" t="s">
        <v>13276</v>
      </c>
      <c r="D4385" s="764"/>
      <c r="E4385" s="22"/>
      <c r="F4385" s="19">
        <v>50947</v>
      </c>
      <c r="G4385" s="14">
        <f t="shared" si="97"/>
        <v>-50947</v>
      </c>
      <c r="H4385" s="1237"/>
    </row>
    <row r="4386" spans="1:8" x14ac:dyDescent="0.25">
      <c r="A4386" s="112">
        <v>45614</v>
      </c>
      <c r="B4386" s="21" t="s">
        <v>14539</v>
      </c>
      <c r="C4386" s="13" t="s">
        <v>13276</v>
      </c>
      <c r="D4386" s="764"/>
      <c r="E4386" s="22"/>
      <c r="F4386" s="19">
        <v>27000</v>
      </c>
      <c r="G4386" s="14">
        <f t="shared" si="97"/>
        <v>-27000</v>
      </c>
      <c r="H4386" s="1237"/>
    </row>
    <row r="4387" spans="1:8" x14ac:dyDescent="0.25">
      <c r="A4387" s="112">
        <v>45614</v>
      </c>
      <c r="B4387" s="21" t="s">
        <v>13519</v>
      </c>
      <c r="C4387" s="13" t="s">
        <v>13276</v>
      </c>
      <c r="D4387" s="764"/>
      <c r="E4387" s="22"/>
      <c r="F4387" s="19">
        <v>16750</v>
      </c>
      <c r="G4387" s="14">
        <f t="shared" si="97"/>
        <v>-16750</v>
      </c>
      <c r="H4387" s="1237"/>
    </row>
    <row r="4388" spans="1:8" x14ac:dyDescent="0.25">
      <c r="A4388" s="112">
        <v>45614</v>
      </c>
      <c r="B4388" s="21" t="s">
        <v>14539</v>
      </c>
      <c r="C4388" s="13" t="s">
        <v>13276</v>
      </c>
      <c r="D4388" s="764"/>
      <c r="E4388" s="22"/>
      <c r="F4388" s="19">
        <v>278615</v>
      </c>
      <c r="G4388" s="14">
        <f t="shared" si="97"/>
        <v>-278615</v>
      </c>
      <c r="H4388" s="1237"/>
    </row>
    <row r="4389" spans="1:8" x14ac:dyDescent="0.25">
      <c r="A4389" s="112">
        <v>45614</v>
      </c>
      <c r="B4389" s="21" t="s">
        <v>15004</v>
      </c>
      <c r="C4389" s="13" t="s">
        <v>13276</v>
      </c>
      <c r="D4389" s="764"/>
      <c r="E4389" s="22"/>
      <c r="F4389" s="19">
        <v>39000</v>
      </c>
      <c r="G4389" s="14">
        <f t="shared" si="97"/>
        <v>-39000</v>
      </c>
      <c r="H4389" s="1238"/>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26" t="s">
        <v>15106</v>
      </c>
    </row>
    <row r="4416" spans="1:8" x14ac:dyDescent="0.25">
      <c r="A4416" s="112">
        <v>45623</v>
      </c>
      <c r="B4416" s="21" t="s">
        <v>12783</v>
      </c>
      <c r="C4416" s="13" t="s">
        <v>5680</v>
      </c>
      <c r="D4416" s="764"/>
      <c r="E4416" s="22"/>
      <c r="F4416" s="19">
        <v>67300</v>
      </c>
      <c r="G4416" s="14">
        <f t="shared" si="97"/>
        <v>-67300</v>
      </c>
      <c r="H4416" s="1227"/>
    </row>
    <row r="4417" spans="1:8" x14ac:dyDescent="0.25">
      <c r="A4417" s="112">
        <v>45623</v>
      </c>
      <c r="B4417" s="21" t="s">
        <v>11488</v>
      </c>
      <c r="C4417" s="13" t="s">
        <v>5680</v>
      </c>
      <c r="D4417" s="764"/>
      <c r="E4417" s="22"/>
      <c r="F4417" s="19">
        <v>6036</v>
      </c>
      <c r="G4417" s="14">
        <f t="shared" si="97"/>
        <v>-6036</v>
      </c>
      <c r="H4417" s="1228"/>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32" t="s">
        <v>15193</v>
      </c>
    </row>
    <row r="4434" spans="1:8" x14ac:dyDescent="0.25">
      <c r="A4434" s="112">
        <v>45635</v>
      </c>
      <c r="B4434" s="21" t="s">
        <v>12783</v>
      </c>
      <c r="C4434" s="13" t="s">
        <v>13116</v>
      </c>
      <c r="D4434" s="764"/>
      <c r="E4434" s="22"/>
      <c r="F4434" s="19">
        <v>100000</v>
      </c>
      <c r="G4434" s="14">
        <f t="shared" si="97"/>
        <v>-100000</v>
      </c>
      <c r="H4434" s="1233"/>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1" t="s">
        <v>15272</v>
      </c>
    </row>
    <row r="4443" spans="1:8" x14ac:dyDescent="0.25">
      <c r="A4443" s="112">
        <v>45638</v>
      </c>
      <c r="B4443" s="21" t="s">
        <v>14539</v>
      </c>
      <c r="C4443" s="13" t="s">
        <v>8384</v>
      </c>
      <c r="D4443" s="764"/>
      <c r="E4443" s="22"/>
      <c r="F4443" s="19">
        <v>200000</v>
      </c>
      <c r="G4443" s="14">
        <f t="shared" si="97"/>
        <v>-200000</v>
      </c>
      <c r="H4443" s="1222"/>
    </row>
    <row r="4444" spans="1:8" x14ac:dyDescent="0.25">
      <c r="A4444" s="112">
        <v>45638</v>
      </c>
      <c r="B4444" s="21" t="s">
        <v>11068</v>
      </c>
      <c r="C4444" s="13" t="s">
        <v>8384</v>
      </c>
      <c r="D4444" s="764"/>
      <c r="E4444" s="22"/>
      <c r="F4444" s="19">
        <v>100000</v>
      </c>
      <c r="G4444" s="14">
        <f t="shared" si="97"/>
        <v>-100000</v>
      </c>
      <c r="H4444" s="1223"/>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26" t="s">
        <v>15287</v>
      </c>
    </row>
    <row r="4449" spans="1:8" x14ac:dyDescent="0.25">
      <c r="A4449" s="112">
        <v>45643</v>
      </c>
      <c r="B4449" s="21" t="s">
        <v>14539</v>
      </c>
      <c r="C4449" s="13" t="s">
        <v>169</v>
      </c>
      <c r="D4449" s="764"/>
      <c r="E4449" s="22"/>
      <c r="F4449" s="109">
        <v>200000</v>
      </c>
      <c r="G4449" s="14">
        <f t="shared" si="97"/>
        <v>-200000</v>
      </c>
      <c r="H4449" s="1228"/>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26" t="s">
        <v>15332</v>
      </c>
    </row>
    <row r="4454" spans="1:8" x14ac:dyDescent="0.25">
      <c r="A4454" s="112">
        <v>45645</v>
      </c>
      <c r="B4454" s="21" t="s">
        <v>13165</v>
      </c>
      <c r="C4454" s="13" t="s">
        <v>1062</v>
      </c>
      <c r="D4454" s="764"/>
      <c r="E4454" s="781"/>
      <c r="F4454" s="141">
        <v>60000</v>
      </c>
      <c r="G4454" s="782">
        <f t="shared" ref="G4454:G4552" si="99">E4454-F4454</f>
        <v>-60000</v>
      </c>
      <c r="H4454" s="1222"/>
    </row>
    <row r="4455" spans="1:8" x14ac:dyDescent="0.25">
      <c r="A4455" s="112">
        <v>45645</v>
      </c>
      <c r="B4455" s="21" t="s">
        <v>14539</v>
      </c>
      <c r="C4455" s="13" t="s">
        <v>1062</v>
      </c>
      <c r="D4455" s="764"/>
      <c r="E4455" s="781"/>
      <c r="F4455" s="141">
        <v>60000</v>
      </c>
      <c r="G4455" s="782">
        <f t="shared" si="99"/>
        <v>-60000</v>
      </c>
      <c r="H4455" s="1222"/>
    </row>
    <row r="4456" spans="1:8" x14ac:dyDescent="0.25">
      <c r="A4456" s="112">
        <v>45645</v>
      </c>
      <c r="B4456" s="21" t="s">
        <v>14351</v>
      </c>
      <c r="C4456" s="13" t="s">
        <v>1062</v>
      </c>
      <c r="D4456" s="764"/>
      <c r="E4456" s="781"/>
      <c r="F4456" s="141">
        <v>150000</v>
      </c>
      <c r="G4456" s="782">
        <f t="shared" si="99"/>
        <v>-150000</v>
      </c>
      <c r="H4456" s="1222"/>
    </row>
    <row r="4457" spans="1:8" x14ac:dyDescent="0.25">
      <c r="A4457" s="112">
        <v>45645</v>
      </c>
      <c r="B4457" s="21" t="s">
        <v>14232</v>
      </c>
      <c r="C4457" s="13" t="s">
        <v>1062</v>
      </c>
      <c r="D4457" s="764"/>
      <c r="E4457" s="781"/>
      <c r="F4457" s="141">
        <v>100000</v>
      </c>
      <c r="G4457" s="782">
        <f t="shared" si="99"/>
        <v>-100000</v>
      </c>
      <c r="H4457" s="1222"/>
    </row>
    <row r="4458" spans="1:8" x14ac:dyDescent="0.25">
      <c r="A4458" s="112">
        <v>45645</v>
      </c>
      <c r="B4458" s="21" t="s">
        <v>15033</v>
      </c>
      <c r="C4458" s="13" t="s">
        <v>1062</v>
      </c>
      <c r="D4458" s="764"/>
      <c r="E4458" s="781"/>
      <c r="F4458" s="141">
        <v>50000</v>
      </c>
      <c r="G4458" s="782">
        <f t="shared" si="99"/>
        <v>-50000</v>
      </c>
      <c r="H4458" s="1222"/>
    </row>
    <row r="4459" spans="1:8" ht="16.5" thickBot="1" x14ac:dyDescent="0.3">
      <c r="A4459" s="112">
        <v>45645</v>
      </c>
      <c r="B4459" s="21" t="s">
        <v>11068</v>
      </c>
      <c r="C4459" s="13" t="s">
        <v>1062</v>
      </c>
      <c r="D4459" s="764"/>
      <c r="E4459" s="781"/>
      <c r="F4459" s="784">
        <v>30000</v>
      </c>
      <c r="G4459" s="782">
        <f t="shared" si="99"/>
        <v>-30000</v>
      </c>
      <c r="H4459" s="1223"/>
    </row>
    <row r="4460" spans="1:8" x14ac:dyDescent="0.25">
      <c r="A4460" s="112">
        <v>45645</v>
      </c>
      <c r="B4460" s="21" t="s">
        <v>10890</v>
      </c>
      <c r="C4460" s="13" t="s">
        <v>12457</v>
      </c>
      <c r="D4460" s="764"/>
      <c r="E4460" s="781"/>
      <c r="F4460" s="783">
        <v>50000</v>
      </c>
      <c r="G4460" s="782">
        <f t="shared" si="99"/>
        <v>-50000</v>
      </c>
      <c r="H4460" s="1229" t="s">
        <v>15334</v>
      </c>
    </row>
    <row r="4461" spans="1:8" x14ac:dyDescent="0.25">
      <c r="A4461" s="112">
        <v>45645</v>
      </c>
      <c r="B4461" s="21" t="s">
        <v>12388</v>
      </c>
      <c r="C4461" s="13" t="s">
        <v>12457</v>
      </c>
      <c r="D4461" s="764"/>
      <c r="E4461" s="781"/>
      <c r="F4461" s="141">
        <v>100000</v>
      </c>
      <c r="G4461" s="782">
        <f t="shared" si="99"/>
        <v>-100000</v>
      </c>
      <c r="H4461" s="1230"/>
    </row>
    <row r="4462" spans="1:8" x14ac:dyDescent="0.25">
      <c r="A4462" s="112">
        <v>45645</v>
      </c>
      <c r="B4462" s="21" t="s">
        <v>14539</v>
      </c>
      <c r="C4462" s="13" t="s">
        <v>12457</v>
      </c>
      <c r="D4462" s="764"/>
      <c r="E4462" s="781"/>
      <c r="F4462" s="141">
        <v>60000</v>
      </c>
      <c r="G4462" s="782">
        <f t="shared" si="99"/>
        <v>-60000</v>
      </c>
      <c r="H4462" s="1230"/>
    </row>
    <row r="4463" spans="1:8" ht="16.5" thickBot="1" x14ac:dyDescent="0.3">
      <c r="A4463" s="112">
        <v>45645</v>
      </c>
      <c r="B4463" s="21" t="s">
        <v>15257</v>
      </c>
      <c r="C4463" s="13" t="s">
        <v>12457</v>
      </c>
      <c r="D4463" s="764"/>
      <c r="E4463" s="781"/>
      <c r="F4463" s="784">
        <v>190000</v>
      </c>
      <c r="G4463" s="782">
        <f t="shared" si="99"/>
        <v>-190000</v>
      </c>
      <c r="H4463" s="1231"/>
    </row>
    <row r="4464" spans="1:8" ht="16.5" thickBot="1" x14ac:dyDescent="0.3">
      <c r="A4464" s="112">
        <v>45645</v>
      </c>
      <c r="B4464" s="21" t="s">
        <v>14351</v>
      </c>
      <c r="C4464" s="13" t="s">
        <v>164</v>
      </c>
      <c r="D4464" s="764" t="s">
        <v>15984</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1" t="s">
        <v>15351</v>
      </c>
    </row>
    <row r="4466" spans="1:8" x14ac:dyDescent="0.25">
      <c r="A4466" s="112">
        <v>45646</v>
      </c>
      <c r="B4466" s="21" t="s">
        <v>9344</v>
      </c>
      <c r="C4466" s="13" t="s">
        <v>166</v>
      </c>
      <c r="D4466" s="764"/>
      <c r="E4466" s="781"/>
      <c r="F4466" s="141">
        <v>6000</v>
      </c>
      <c r="G4466" s="782">
        <f t="shared" si="99"/>
        <v>-6000</v>
      </c>
      <c r="H4466" s="1222"/>
    </row>
    <row r="4467" spans="1:8" x14ac:dyDescent="0.25">
      <c r="A4467" s="112">
        <v>45646</v>
      </c>
      <c r="B4467" s="21" t="s">
        <v>12388</v>
      </c>
      <c r="C4467" s="13" t="s">
        <v>166</v>
      </c>
      <c r="D4467" s="764"/>
      <c r="E4467" s="781"/>
      <c r="F4467" s="141">
        <v>104064</v>
      </c>
      <c r="G4467" s="782">
        <f t="shared" si="99"/>
        <v>-104064</v>
      </c>
      <c r="H4467" s="1222"/>
    </row>
    <row r="4468" spans="1:8" x14ac:dyDescent="0.25">
      <c r="A4468" s="112">
        <v>45646</v>
      </c>
      <c r="B4468" s="21" t="s">
        <v>12671</v>
      </c>
      <c r="C4468" s="13" t="s">
        <v>166</v>
      </c>
      <c r="D4468" s="764"/>
      <c r="E4468" s="781"/>
      <c r="F4468" s="141">
        <v>87831</v>
      </c>
      <c r="G4468" s="782">
        <f t="shared" si="99"/>
        <v>-87831</v>
      </c>
      <c r="H4468" s="1222"/>
    </row>
    <row r="4469" spans="1:8" x14ac:dyDescent="0.25">
      <c r="A4469" s="112">
        <v>45646</v>
      </c>
      <c r="B4469" s="21" t="s">
        <v>13240</v>
      </c>
      <c r="C4469" s="13" t="s">
        <v>166</v>
      </c>
      <c r="D4469" s="764"/>
      <c r="E4469" s="781"/>
      <c r="F4469" s="141">
        <v>47250</v>
      </c>
      <c r="G4469" s="782">
        <f t="shared" si="99"/>
        <v>-47250</v>
      </c>
      <c r="H4469" s="1222"/>
    </row>
    <row r="4470" spans="1:8" x14ac:dyDescent="0.25">
      <c r="A4470" s="112">
        <v>45646</v>
      </c>
      <c r="B4470" s="21" t="s">
        <v>13165</v>
      </c>
      <c r="C4470" s="13" t="s">
        <v>166</v>
      </c>
      <c r="D4470" s="764"/>
      <c r="E4470" s="781"/>
      <c r="F4470" s="141">
        <v>30500</v>
      </c>
      <c r="G4470" s="782">
        <f t="shared" si="99"/>
        <v>-30500</v>
      </c>
      <c r="H4470" s="1222"/>
    </row>
    <row r="4471" spans="1:8" x14ac:dyDescent="0.25">
      <c r="A4471" s="112">
        <v>45646</v>
      </c>
      <c r="B4471" s="21" t="s">
        <v>13417</v>
      </c>
      <c r="C4471" s="13" t="s">
        <v>166</v>
      </c>
      <c r="D4471" s="764"/>
      <c r="E4471" s="781"/>
      <c r="F4471" s="141">
        <v>96058</v>
      </c>
      <c r="G4471" s="782">
        <f t="shared" si="99"/>
        <v>-96058</v>
      </c>
      <c r="H4471" s="1222"/>
    </row>
    <row r="4472" spans="1:8" x14ac:dyDescent="0.25">
      <c r="A4472" s="112">
        <v>45646</v>
      </c>
      <c r="B4472" s="21" t="s">
        <v>13278</v>
      </c>
      <c r="C4472" s="13" t="s">
        <v>166</v>
      </c>
      <c r="D4472" s="764"/>
      <c r="E4472" s="781"/>
      <c r="F4472" s="141">
        <v>4902</v>
      </c>
      <c r="G4472" s="782">
        <f t="shared" si="99"/>
        <v>-4902</v>
      </c>
      <c r="H4472" s="1222"/>
    </row>
    <row r="4473" spans="1:8" x14ac:dyDescent="0.25">
      <c r="A4473" s="112">
        <v>45646</v>
      </c>
      <c r="B4473" s="21" t="s">
        <v>14539</v>
      </c>
      <c r="C4473" s="13" t="s">
        <v>166</v>
      </c>
      <c r="D4473" s="764"/>
      <c r="E4473" s="781"/>
      <c r="F4473" s="141">
        <v>532568</v>
      </c>
      <c r="G4473" s="782">
        <f t="shared" si="99"/>
        <v>-532568</v>
      </c>
      <c r="H4473" s="1222"/>
    </row>
    <row r="4474" spans="1:8" x14ac:dyDescent="0.25">
      <c r="A4474" s="112">
        <v>45646</v>
      </c>
      <c r="B4474" s="21" t="s">
        <v>14351</v>
      </c>
      <c r="C4474" s="13" t="s">
        <v>166</v>
      </c>
      <c r="D4474" s="764"/>
      <c r="E4474" s="781"/>
      <c r="F4474" s="141">
        <v>42789</v>
      </c>
      <c r="G4474" s="782">
        <f t="shared" si="99"/>
        <v>-42789</v>
      </c>
      <c r="H4474" s="1222"/>
    </row>
    <row r="4475" spans="1:8" x14ac:dyDescent="0.25">
      <c r="A4475" s="112">
        <v>45646</v>
      </c>
      <c r="B4475" s="21" t="s">
        <v>14232</v>
      </c>
      <c r="C4475" s="13" t="s">
        <v>166</v>
      </c>
      <c r="D4475" s="764"/>
      <c r="E4475" s="781"/>
      <c r="F4475" s="141">
        <v>109721</v>
      </c>
      <c r="G4475" s="782">
        <f t="shared" si="99"/>
        <v>-109721</v>
      </c>
      <c r="H4475" s="1222"/>
    </row>
    <row r="4476" spans="1:8" x14ac:dyDescent="0.25">
      <c r="A4476" s="112">
        <v>45646</v>
      </c>
      <c r="B4476" s="21" t="s">
        <v>14329</v>
      </c>
      <c r="C4476" s="13" t="s">
        <v>166</v>
      </c>
      <c r="D4476" s="764"/>
      <c r="E4476" s="781"/>
      <c r="F4476" s="141">
        <v>5871</v>
      </c>
      <c r="G4476" s="782">
        <f t="shared" si="99"/>
        <v>-5871</v>
      </c>
      <c r="H4476" s="1222"/>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3"/>
    </row>
    <row r="4478" spans="1:8" x14ac:dyDescent="0.25">
      <c r="A4478" s="112">
        <v>45646</v>
      </c>
      <c r="B4478" s="21" t="s">
        <v>6503</v>
      </c>
      <c r="C4478" s="13" t="s">
        <v>10472</v>
      </c>
      <c r="D4478" s="764"/>
      <c r="E4478" s="781"/>
      <c r="F4478" s="783">
        <v>194672</v>
      </c>
      <c r="G4478" s="782">
        <f t="shared" si="99"/>
        <v>-194672</v>
      </c>
      <c r="H4478" s="1221" t="s">
        <v>15352</v>
      </c>
    </row>
    <row r="4479" spans="1:8" x14ac:dyDescent="0.25">
      <c r="A4479" s="112">
        <v>45646</v>
      </c>
      <c r="B4479" s="21" t="s">
        <v>11068</v>
      </c>
      <c r="C4479" s="13" t="s">
        <v>10472</v>
      </c>
      <c r="D4479" s="764"/>
      <c r="E4479" s="781"/>
      <c r="F4479" s="141">
        <v>327067</v>
      </c>
      <c r="G4479" s="782">
        <f t="shared" si="99"/>
        <v>-327067</v>
      </c>
      <c r="H4479" s="1222"/>
    </row>
    <row r="4480" spans="1:8" x14ac:dyDescent="0.25">
      <c r="A4480" s="112">
        <v>45646</v>
      </c>
      <c r="B4480" s="21" t="s">
        <v>12783</v>
      </c>
      <c r="C4480" s="13" t="s">
        <v>10472</v>
      </c>
      <c r="D4480" s="764"/>
      <c r="E4480" s="781"/>
      <c r="F4480" s="141">
        <v>274418</v>
      </c>
      <c r="G4480" s="782">
        <f t="shared" si="99"/>
        <v>-274418</v>
      </c>
      <c r="H4480" s="1222"/>
    </row>
    <row r="4481" spans="1:8" x14ac:dyDescent="0.25">
      <c r="A4481" s="112">
        <v>45646</v>
      </c>
      <c r="B4481" s="21" t="s">
        <v>13519</v>
      </c>
      <c r="C4481" s="13" t="s">
        <v>10472</v>
      </c>
      <c r="D4481" s="764"/>
      <c r="E4481" s="781"/>
      <c r="F4481" s="141">
        <v>519055</v>
      </c>
      <c r="G4481" s="782">
        <f t="shared" si="99"/>
        <v>-519055</v>
      </c>
      <c r="H4481" s="1222"/>
    </row>
    <row r="4482" spans="1:8" ht="16.5" thickBot="1" x14ac:dyDescent="0.3">
      <c r="A4482" s="112">
        <v>45646</v>
      </c>
      <c r="B4482" s="21" t="s">
        <v>14351</v>
      </c>
      <c r="C4482" s="13" t="s">
        <v>10472</v>
      </c>
      <c r="D4482" s="764"/>
      <c r="E4482" s="781"/>
      <c r="F4482" s="784">
        <v>484788</v>
      </c>
      <c r="G4482" s="782">
        <f t="shared" si="99"/>
        <v>-484788</v>
      </c>
      <c r="H4482" s="1223"/>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15985</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16202</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1" t="s">
        <v>15394</v>
      </c>
    </row>
    <row r="4497" spans="1:8" x14ac:dyDescent="0.25">
      <c r="A4497" s="112">
        <v>45653</v>
      </c>
      <c r="B4497" s="21" t="s">
        <v>14232</v>
      </c>
      <c r="C4497" s="13" t="s">
        <v>7240</v>
      </c>
      <c r="D4497" s="764"/>
      <c r="E4497" s="22"/>
      <c r="F4497" s="19">
        <v>400000</v>
      </c>
      <c r="G4497" s="782">
        <f t="shared" si="99"/>
        <v>-400000</v>
      </c>
      <c r="H4497" s="1223"/>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15986</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26" t="s">
        <v>15453</v>
      </c>
    </row>
    <row r="4527" spans="1:8" x14ac:dyDescent="0.25">
      <c r="A4527" s="112">
        <v>45664</v>
      </c>
      <c r="B4527" s="21" t="s">
        <v>13240</v>
      </c>
      <c r="C4527" s="13" t="s">
        <v>12350</v>
      </c>
      <c r="D4527" s="764"/>
      <c r="E4527" s="781"/>
      <c r="F4527" s="141">
        <v>164100</v>
      </c>
      <c r="G4527" s="782">
        <f t="shared" si="99"/>
        <v>-164100</v>
      </c>
      <c r="H4527" s="1227"/>
    </row>
    <row r="4528" spans="1:8" x14ac:dyDescent="0.25">
      <c r="A4528" s="112">
        <v>45664</v>
      </c>
      <c r="B4528" s="21" t="s">
        <v>15033</v>
      </c>
      <c r="C4528" s="13" t="s">
        <v>12350</v>
      </c>
      <c r="D4528" s="764"/>
      <c r="E4528" s="781"/>
      <c r="F4528" s="141">
        <v>74000</v>
      </c>
      <c r="G4528" s="782">
        <f t="shared" si="99"/>
        <v>-74000</v>
      </c>
      <c r="H4528" s="1227"/>
    </row>
    <row r="4529" spans="1:8" x14ac:dyDescent="0.25">
      <c r="A4529" s="112">
        <v>45664</v>
      </c>
      <c r="B4529" s="21" t="s">
        <v>12671</v>
      </c>
      <c r="C4529" s="13" t="s">
        <v>12350</v>
      </c>
      <c r="D4529" s="764"/>
      <c r="E4529" s="781"/>
      <c r="F4529" s="141">
        <v>296217</v>
      </c>
      <c r="G4529" s="782">
        <f t="shared" si="99"/>
        <v>-296217</v>
      </c>
      <c r="H4529" s="1227"/>
    </row>
    <row r="4530" spans="1:8" ht="16.5" thickBot="1" x14ac:dyDescent="0.3">
      <c r="A4530" s="112">
        <v>45664</v>
      </c>
      <c r="B4530" s="21" t="s">
        <v>11068</v>
      </c>
      <c r="C4530" s="13" t="s">
        <v>12350</v>
      </c>
      <c r="D4530" s="764"/>
      <c r="E4530" s="781"/>
      <c r="F4530" s="784">
        <v>14683</v>
      </c>
      <c r="G4530" s="782">
        <f t="shared" si="99"/>
        <v>-14683</v>
      </c>
      <c r="H4530" s="1228"/>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1" t="s">
        <v>15559</v>
      </c>
    </row>
    <row r="4538" spans="1:8" x14ac:dyDescent="0.25">
      <c r="A4538" s="112">
        <v>45670</v>
      </c>
      <c r="B4538" s="21" t="s">
        <v>15310</v>
      </c>
      <c r="C4538" s="13" t="s">
        <v>8384</v>
      </c>
      <c r="D4538" s="764"/>
      <c r="E4538" s="781"/>
      <c r="F4538" s="151">
        <v>600000</v>
      </c>
      <c r="G4538" s="782">
        <f t="shared" si="99"/>
        <v>-600000</v>
      </c>
      <c r="H4538" s="1222"/>
    </row>
    <row r="4539" spans="1:8" ht="16.5" thickBot="1" x14ac:dyDescent="0.3">
      <c r="A4539" s="112">
        <v>45670</v>
      </c>
      <c r="B4539" s="21" t="s">
        <v>15560</v>
      </c>
      <c r="C4539" s="13" t="s">
        <v>8384</v>
      </c>
      <c r="D4539" s="764"/>
      <c r="E4539" s="781"/>
      <c r="F4539" s="295">
        <v>200000</v>
      </c>
      <c r="G4539" s="782">
        <f t="shared" si="99"/>
        <v>-200000</v>
      </c>
      <c r="H4539" s="1223"/>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15987</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1" t="s">
        <v>15601</v>
      </c>
    </row>
    <row r="4553" spans="1:8" x14ac:dyDescent="0.25">
      <c r="A4553" s="112">
        <v>45677</v>
      </c>
      <c r="B4553" s="21" t="s">
        <v>13098</v>
      </c>
      <c r="C4553" s="13" t="s">
        <v>13276</v>
      </c>
      <c r="D4553" s="764"/>
      <c r="E4553" s="781"/>
      <c r="F4553" s="141">
        <v>85478</v>
      </c>
      <c r="G4553" s="782">
        <f t="shared" ref="G4553:G4629" si="102">E4553-F4553</f>
        <v>-85478</v>
      </c>
      <c r="H4553" s="1222"/>
    </row>
    <row r="4554" spans="1:8" x14ac:dyDescent="0.25">
      <c r="A4554" s="112">
        <v>45677</v>
      </c>
      <c r="B4554" s="21" t="s">
        <v>15033</v>
      </c>
      <c r="C4554" s="13" t="s">
        <v>13276</v>
      </c>
      <c r="D4554" s="764"/>
      <c r="E4554" s="781"/>
      <c r="F4554" s="141">
        <v>36970</v>
      </c>
      <c r="G4554" s="782">
        <f t="shared" si="102"/>
        <v>-36970</v>
      </c>
      <c r="H4554" s="1222"/>
    </row>
    <row r="4555" spans="1:8" x14ac:dyDescent="0.25">
      <c r="A4555" s="112">
        <v>45677</v>
      </c>
      <c r="B4555" s="21" t="s">
        <v>15400</v>
      </c>
      <c r="C4555" s="13" t="s">
        <v>13276</v>
      </c>
      <c r="D4555" s="764"/>
      <c r="E4555" s="781"/>
      <c r="F4555" s="141">
        <v>88450</v>
      </c>
      <c r="G4555" s="782">
        <f t="shared" si="102"/>
        <v>-88450</v>
      </c>
      <c r="H4555" s="1222"/>
    </row>
    <row r="4556" spans="1:8" ht="16.5" thickBot="1" x14ac:dyDescent="0.3">
      <c r="A4556" s="112">
        <v>45677</v>
      </c>
      <c r="B4556" s="21" t="s">
        <v>14539</v>
      </c>
      <c r="C4556" s="13" t="s">
        <v>13276</v>
      </c>
      <c r="D4556" s="764"/>
      <c r="E4556" s="781"/>
      <c r="F4556" s="784">
        <f>22821+7531</f>
        <v>30352</v>
      </c>
      <c r="G4556" s="782">
        <f t="shared" si="102"/>
        <v>-30352</v>
      </c>
      <c r="H4556" s="1223"/>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15988</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15980</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1" t="s">
        <v>15853</v>
      </c>
    </row>
    <row r="4585" spans="1:8" x14ac:dyDescent="0.25">
      <c r="A4585" s="112">
        <v>45688</v>
      </c>
      <c r="B4585" s="21" t="s">
        <v>12671</v>
      </c>
      <c r="C4585" s="13" t="s">
        <v>169</v>
      </c>
      <c r="D4585" s="764"/>
      <c r="E4585" s="22"/>
      <c r="F4585" s="19">
        <v>81000</v>
      </c>
      <c r="G4585" s="14">
        <f t="shared" si="102"/>
        <v>-81000</v>
      </c>
      <c r="H4585" s="1222"/>
    </row>
    <row r="4586" spans="1:8" x14ac:dyDescent="0.25">
      <c r="A4586" s="112">
        <v>45688</v>
      </c>
      <c r="B4586" s="21" t="s">
        <v>14568</v>
      </c>
      <c r="C4586" s="13" t="s">
        <v>169</v>
      </c>
      <c r="D4586" s="764"/>
      <c r="E4586" s="22"/>
      <c r="F4586" s="19">
        <v>147820</v>
      </c>
      <c r="G4586" s="14">
        <f t="shared" si="102"/>
        <v>-147820</v>
      </c>
      <c r="H4586" s="1222"/>
    </row>
    <row r="4587" spans="1:8" x14ac:dyDescent="0.25">
      <c r="A4587" s="112">
        <v>45688</v>
      </c>
      <c r="B4587" s="21" t="s">
        <v>14232</v>
      </c>
      <c r="C4587" s="13" t="s">
        <v>169</v>
      </c>
      <c r="D4587" s="764"/>
      <c r="E4587" s="22"/>
      <c r="F4587" s="19">
        <v>241483</v>
      </c>
      <c r="G4587" s="14">
        <f t="shared" si="102"/>
        <v>-241483</v>
      </c>
      <c r="H4587" s="1223"/>
    </row>
    <row r="4588" spans="1:8" x14ac:dyDescent="0.25">
      <c r="A4588" s="112">
        <v>45688</v>
      </c>
      <c r="B4588" s="21" t="s">
        <v>15100</v>
      </c>
      <c r="C4588" s="13" t="s">
        <v>166</v>
      </c>
      <c r="D4588" s="764" t="s">
        <v>15981</v>
      </c>
      <c r="E4588" s="22">
        <v>132000</v>
      </c>
      <c r="F4588" s="19"/>
      <c r="G4588" s="14">
        <f t="shared" si="102"/>
        <v>132000</v>
      </c>
      <c r="H4588" s="1179"/>
    </row>
    <row r="4589" spans="1:8" x14ac:dyDescent="0.25">
      <c r="A4589" s="112">
        <v>45688</v>
      </c>
      <c r="B4589" s="21" t="s">
        <v>15338</v>
      </c>
      <c r="C4589" s="13" t="s">
        <v>166</v>
      </c>
      <c r="D4589" s="764" t="s">
        <v>15982</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15978</v>
      </c>
      <c r="E4591" s="22">
        <v>46800</v>
      </c>
      <c r="F4591" s="19"/>
      <c r="G4591" s="14">
        <f t="shared" si="102"/>
        <v>46800</v>
      </c>
      <c r="H4591" s="1179"/>
    </row>
    <row r="4592" spans="1:8" x14ac:dyDescent="0.25">
      <c r="A4592" s="112">
        <v>45692</v>
      </c>
      <c r="B4592" s="21" t="s">
        <v>14351</v>
      </c>
      <c r="C4592" s="13" t="s">
        <v>166</v>
      </c>
      <c r="D4592" s="764" t="s">
        <v>15983</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1" t="s">
        <v>15927</v>
      </c>
    </row>
    <row r="4595" spans="1:8" x14ac:dyDescent="0.25">
      <c r="A4595" s="112">
        <v>45695</v>
      </c>
      <c r="B4595" s="21" t="s">
        <v>15100</v>
      </c>
      <c r="C4595" s="13" t="s">
        <v>8384</v>
      </c>
      <c r="D4595" s="764"/>
      <c r="E4595" s="22"/>
      <c r="F4595" s="22">
        <v>350000</v>
      </c>
      <c r="G4595" s="14">
        <f t="shared" si="102"/>
        <v>-350000</v>
      </c>
      <c r="H4595" s="1223"/>
    </row>
    <row r="4596" spans="1:8" x14ac:dyDescent="0.25">
      <c r="A4596" s="112">
        <v>45695</v>
      </c>
      <c r="B4596" s="21" t="s">
        <v>11423</v>
      </c>
      <c r="C4596" s="13" t="s">
        <v>5680</v>
      </c>
      <c r="D4596" s="764"/>
      <c r="E4596" s="22"/>
      <c r="F4596" s="19">
        <v>82756</v>
      </c>
      <c r="G4596" s="14">
        <f t="shared" si="102"/>
        <v>-82756</v>
      </c>
      <c r="H4596" s="1221" t="s">
        <v>15926</v>
      </c>
    </row>
    <row r="4597" spans="1:8" x14ac:dyDescent="0.25">
      <c r="A4597" s="112">
        <v>45695</v>
      </c>
      <c r="B4597" s="21" t="s">
        <v>11488</v>
      </c>
      <c r="C4597" s="13" t="s">
        <v>5680</v>
      </c>
      <c r="D4597" s="764"/>
      <c r="E4597" s="22"/>
      <c r="F4597" s="19">
        <v>7244</v>
      </c>
      <c r="G4597" s="14">
        <f t="shared" si="102"/>
        <v>-7244</v>
      </c>
      <c r="H4597" s="1223"/>
    </row>
    <row r="4598" spans="1:8" x14ac:dyDescent="0.25">
      <c r="A4598" s="112">
        <v>45695</v>
      </c>
      <c r="B4598" s="21" t="s">
        <v>14232</v>
      </c>
      <c r="C4598" s="13" t="s">
        <v>1062</v>
      </c>
      <c r="D4598" s="764" t="s">
        <v>15979</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15990</v>
      </c>
      <c r="E4601" s="22">
        <v>47500</v>
      </c>
      <c r="F4601" s="19"/>
      <c r="G4601" s="14">
        <f t="shared" si="102"/>
        <v>47500</v>
      </c>
      <c r="H4601" s="1182"/>
    </row>
    <row r="4602" spans="1:8" x14ac:dyDescent="0.25">
      <c r="A4602" s="112">
        <v>45698</v>
      </c>
      <c r="B4602" s="21" t="s">
        <v>14351</v>
      </c>
      <c r="C4602" s="13" t="s">
        <v>166</v>
      </c>
      <c r="D4602" s="764" t="s">
        <v>15991</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1" t="s">
        <v>15989</v>
      </c>
    </row>
    <row r="4609" spans="1:8" x14ac:dyDescent="0.25">
      <c r="A4609" s="112">
        <v>45699</v>
      </c>
      <c r="B4609" s="21" t="s">
        <v>12671</v>
      </c>
      <c r="C4609" s="13" t="s">
        <v>164</v>
      </c>
      <c r="D4609" s="764"/>
      <c r="E4609" s="22"/>
      <c r="F4609" s="19">
        <v>11859</v>
      </c>
      <c r="G4609" s="14">
        <f t="shared" si="102"/>
        <v>-11859</v>
      </c>
      <c r="H4609" s="1222"/>
    </row>
    <row r="4610" spans="1:8" x14ac:dyDescent="0.25">
      <c r="A4610" s="112">
        <v>45699</v>
      </c>
      <c r="B4610" s="21" t="s">
        <v>13417</v>
      </c>
      <c r="C4610" s="13" t="s">
        <v>164</v>
      </c>
      <c r="D4610" s="764"/>
      <c r="E4610" s="22"/>
      <c r="F4610" s="19">
        <v>70363</v>
      </c>
      <c r="G4610" s="14">
        <f t="shared" si="102"/>
        <v>-70363</v>
      </c>
      <c r="H4610" s="1222"/>
    </row>
    <row r="4611" spans="1:8" x14ac:dyDescent="0.25">
      <c r="A4611" s="112">
        <v>45699</v>
      </c>
      <c r="B4611" s="21" t="s">
        <v>13278</v>
      </c>
      <c r="C4611" s="13" t="s">
        <v>164</v>
      </c>
      <c r="D4611" s="764"/>
      <c r="E4611" s="22"/>
      <c r="F4611" s="19">
        <v>3089</v>
      </c>
      <c r="G4611" s="14">
        <f t="shared" si="102"/>
        <v>-3089</v>
      </c>
      <c r="H4611" s="1222"/>
    </row>
    <row r="4612" spans="1:8" x14ac:dyDescent="0.25">
      <c r="A4612" s="112">
        <v>45699</v>
      </c>
      <c r="B4612" s="21" t="s">
        <v>14232</v>
      </c>
      <c r="C4612" s="13" t="s">
        <v>164</v>
      </c>
      <c r="D4612" s="764"/>
      <c r="E4612" s="22"/>
      <c r="F4612" s="19">
        <v>4850</v>
      </c>
      <c r="G4612" s="14">
        <f t="shared" si="102"/>
        <v>-4850</v>
      </c>
      <c r="H4612" s="1222"/>
    </row>
    <row r="4613" spans="1:8" x14ac:dyDescent="0.25">
      <c r="A4613" s="112">
        <v>45699</v>
      </c>
      <c r="B4613" s="21" t="s">
        <v>15260</v>
      </c>
      <c r="C4613" s="13" t="s">
        <v>164</v>
      </c>
      <c r="D4613" s="764"/>
      <c r="E4613" s="22"/>
      <c r="F4613" s="19">
        <v>2333</v>
      </c>
      <c r="G4613" s="14">
        <f t="shared" si="102"/>
        <v>-2333</v>
      </c>
      <c r="H4613" s="1222"/>
    </row>
    <row r="4614" spans="1:8" x14ac:dyDescent="0.25">
      <c r="A4614" s="112">
        <v>45699</v>
      </c>
      <c r="B4614" s="21" t="s">
        <v>14351</v>
      </c>
      <c r="C4614" s="13" t="s">
        <v>164</v>
      </c>
      <c r="D4614" s="764"/>
      <c r="E4614" s="22"/>
      <c r="F4614" s="19">
        <v>24064</v>
      </c>
      <c r="G4614" s="14">
        <f t="shared" si="102"/>
        <v>-24064</v>
      </c>
      <c r="H4614" s="1223"/>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16077</v>
      </c>
      <c r="E4620" s="22">
        <v>11200</v>
      </c>
      <c r="F4620" s="19"/>
      <c r="G4620" s="14">
        <f t="shared" si="102"/>
        <v>11200</v>
      </c>
      <c r="H4620" s="13"/>
    </row>
    <row r="4621" spans="1:8" x14ac:dyDescent="0.25">
      <c r="A4621" s="112">
        <v>45700</v>
      </c>
      <c r="B4621" s="21" t="s">
        <v>12671</v>
      </c>
      <c r="C4621" s="13" t="s">
        <v>10472</v>
      </c>
      <c r="D4621" s="764" t="s">
        <v>16079</v>
      </c>
      <c r="E4621" s="22">
        <v>20000</v>
      </c>
      <c r="F4621" s="19"/>
      <c r="G4621" s="14">
        <f t="shared" si="102"/>
        <v>20000</v>
      </c>
      <c r="H4621" s="13"/>
    </row>
    <row r="4622" spans="1:8" x14ac:dyDescent="0.25">
      <c r="A4622" s="112">
        <v>45701</v>
      </c>
      <c r="B4622" s="21" t="s">
        <v>11423</v>
      </c>
      <c r="C4622" s="13" t="s">
        <v>8384</v>
      </c>
      <c r="D4622" s="764" t="s">
        <v>15992</v>
      </c>
      <c r="E4622" s="22">
        <v>14432</v>
      </c>
      <c r="F4622" s="19"/>
      <c r="G4622" s="14">
        <f t="shared" si="102"/>
        <v>14432</v>
      </c>
      <c r="H4622" s="13"/>
    </row>
    <row r="4623" spans="1:8" x14ac:dyDescent="0.25">
      <c r="A4623" s="112">
        <v>45701</v>
      </c>
      <c r="B4623" s="21" t="s">
        <v>14351</v>
      </c>
      <c r="C4623" s="13" t="s">
        <v>8384</v>
      </c>
      <c r="D4623" s="764" t="s">
        <v>15993</v>
      </c>
      <c r="E4623" s="22">
        <v>25453</v>
      </c>
      <c r="F4623" s="19"/>
      <c r="G4623" s="14">
        <f t="shared" si="102"/>
        <v>25453</v>
      </c>
      <c r="H4623" s="13"/>
    </row>
    <row r="4624" spans="1:8" x14ac:dyDescent="0.25">
      <c r="A4624" s="112">
        <v>45701</v>
      </c>
      <c r="B4624" s="21" t="s">
        <v>11068</v>
      </c>
      <c r="C4624" s="13" t="s">
        <v>8384</v>
      </c>
      <c r="D4624" s="764" t="s">
        <v>15994</v>
      </c>
      <c r="E4624" s="22">
        <v>193405</v>
      </c>
      <c r="F4624" s="19"/>
      <c r="G4624" s="14">
        <f t="shared" si="102"/>
        <v>193405</v>
      </c>
      <c r="H4624" s="13"/>
    </row>
    <row r="4625" spans="1:8" x14ac:dyDescent="0.25">
      <c r="A4625" s="112">
        <v>45701</v>
      </c>
      <c r="B4625" s="21" t="s">
        <v>13213</v>
      </c>
      <c r="C4625" s="13" t="s">
        <v>12283</v>
      </c>
      <c r="D4625" s="764" t="s">
        <v>16279</v>
      </c>
      <c r="E4625" s="22">
        <v>8500</v>
      </c>
      <c r="F4625" s="19"/>
      <c r="G4625" s="14">
        <f t="shared" si="102"/>
        <v>8500</v>
      </c>
      <c r="H4625" s="13"/>
    </row>
    <row r="4626" spans="1:8" x14ac:dyDescent="0.25">
      <c r="A4626" s="112">
        <v>45702</v>
      </c>
      <c r="B4626" s="21" t="s">
        <v>14351</v>
      </c>
      <c r="C4626" s="13" t="s">
        <v>166</v>
      </c>
      <c r="D4626" s="764" t="s">
        <v>16075</v>
      </c>
      <c r="E4626" s="22">
        <v>16473</v>
      </c>
      <c r="F4626" s="19"/>
      <c r="G4626" s="14">
        <f t="shared" si="102"/>
        <v>16473</v>
      </c>
      <c r="H4626" s="13"/>
    </row>
    <row r="4627" spans="1:8" x14ac:dyDescent="0.25">
      <c r="A4627" s="112">
        <v>45703</v>
      </c>
      <c r="B4627" s="21" t="s">
        <v>14596</v>
      </c>
      <c r="C4627" s="13" t="s">
        <v>8384</v>
      </c>
      <c r="D4627" s="764" t="s">
        <v>15995</v>
      </c>
      <c r="E4627" s="22">
        <v>29373</v>
      </c>
      <c r="F4627" s="19"/>
      <c r="G4627" s="14">
        <f t="shared" si="102"/>
        <v>29373</v>
      </c>
      <c r="H4627" s="13"/>
    </row>
    <row r="4628" spans="1:8" x14ac:dyDescent="0.25">
      <c r="A4628" s="112">
        <v>45705</v>
      </c>
      <c r="B4628" s="21" t="s">
        <v>14351</v>
      </c>
      <c r="C4628" s="13" t="s">
        <v>166</v>
      </c>
      <c r="D4628" s="764" t="s">
        <v>16076</v>
      </c>
      <c r="E4628" s="22">
        <v>54768</v>
      </c>
      <c r="F4628" s="19"/>
      <c r="G4628" s="14">
        <f t="shared" si="102"/>
        <v>54768</v>
      </c>
      <c r="H4628" s="13"/>
    </row>
    <row r="4629" spans="1:8" x14ac:dyDescent="0.25">
      <c r="A4629" s="112">
        <v>45705</v>
      </c>
      <c r="B4629" s="21" t="s">
        <v>15310</v>
      </c>
      <c r="C4629" s="13" t="s">
        <v>169</v>
      </c>
      <c r="D4629" s="764" t="s">
        <v>16499</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16080</v>
      </c>
      <c r="E4631" s="22">
        <v>32000</v>
      </c>
      <c r="F4631" s="19"/>
      <c r="G4631" s="14">
        <f t="shared" si="103"/>
        <v>32000</v>
      </c>
      <c r="H4631" s="13"/>
    </row>
    <row r="4632" spans="1:8" ht="15" customHeight="1" x14ac:dyDescent="0.25">
      <c r="A4632" s="112">
        <v>45706</v>
      </c>
      <c r="B4632" s="21" t="s">
        <v>13240</v>
      </c>
      <c r="C4632" s="13" t="s">
        <v>180</v>
      </c>
      <c r="D4632" s="764" t="s">
        <v>16203</v>
      </c>
      <c r="E4632" s="22">
        <v>175200</v>
      </c>
      <c r="F4632" s="19"/>
      <c r="G4632" s="14">
        <f t="shared" si="103"/>
        <v>175200</v>
      </c>
      <c r="H4632" s="13"/>
    </row>
    <row r="4633" spans="1:8" x14ac:dyDescent="0.25">
      <c r="A4633" s="112">
        <v>45707</v>
      </c>
      <c r="B4633" s="21" t="s">
        <v>13240</v>
      </c>
      <c r="C4633" s="13" t="s">
        <v>1062</v>
      </c>
      <c r="D4633" s="764" t="s">
        <v>16078</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16270</v>
      </c>
      <c r="E4635" s="22">
        <v>211600</v>
      </c>
      <c r="F4635" s="19"/>
      <c r="G4635" s="14">
        <f t="shared" si="103"/>
        <v>211600</v>
      </c>
      <c r="H4635" s="13"/>
    </row>
    <row r="4636" spans="1:8" x14ac:dyDescent="0.25">
      <c r="A4636" s="112">
        <v>45712</v>
      </c>
      <c r="B4636" s="21" t="s">
        <v>16110</v>
      </c>
      <c r="C4636" s="13" t="s">
        <v>1062</v>
      </c>
      <c r="D4636" s="764" t="s">
        <v>16273</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26" t="s">
        <v>16115</v>
      </c>
    </row>
    <row r="4647" spans="1:8" x14ac:dyDescent="0.25">
      <c r="A4647" s="112">
        <v>45715</v>
      </c>
      <c r="B4647" s="21" t="s">
        <v>14351</v>
      </c>
      <c r="C4647" s="13" t="s">
        <v>12350</v>
      </c>
      <c r="D4647" s="764"/>
      <c r="E4647" s="22"/>
      <c r="F4647" s="19">
        <v>2672410</v>
      </c>
      <c r="G4647" s="14">
        <f t="shared" si="104"/>
        <v>-2672410</v>
      </c>
      <c r="H4647" s="1227"/>
    </row>
    <row r="4648" spans="1:8" x14ac:dyDescent="0.25">
      <c r="A4648" s="112">
        <v>45715</v>
      </c>
      <c r="B4648" s="21" t="s">
        <v>14232</v>
      </c>
      <c r="C4648" s="13" t="s">
        <v>12350</v>
      </c>
      <c r="D4648" s="764"/>
      <c r="E4648" s="22"/>
      <c r="F4648" s="19">
        <v>61009</v>
      </c>
      <c r="G4648" s="14">
        <f t="shared" si="104"/>
        <v>-61009</v>
      </c>
      <c r="H4648" s="1227"/>
    </row>
    <row r="4649" spans="1:8" x14ac:dyDescent="0.25">
      <c r="A4649" s="112">
        <v>45715</v>
      </c>
      <c r="B4649" s="21" t="s">
        <v>15257</v>
      </c>
      <c r="C4649" s="13" t="s">
        <v>12350</v>
      </c>
      <c r="D4649" s="764"/>
      <c r="E4649" s="22"/>
      <c r="F4649" s="109">
        <v>3600</v>
      </c>
      <c r="G4649" s="14">
        <f t="shared" si="104"/>
        <v>-3600</v>
      </c>
      <c r="H4649" s="1228"/>
    </row>
    <row r="4650" spans="1:8" x14ac:dyDescent="0.25">
      <c r="A4650" s="112">
        <v>45717</v>
      </c>
      <c r="B4650" s="21" t="s">
        <v>16110</v>
      </c>
      <c r="C4650" s="13" t="s">
        <v>1062</v>
      </c>
      <c r="D4650" s="764" t="s">
        <v>16274</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16139</v>
      </c>
    </row>
    <row r="4652" spans="1:8" s="730" customFormat="1" ht="18.75" customHeight="1" x14ac:dyDescent="0.25">
      <c r="A4652" s="112">
        <v>45717</v>
      </c>
      <c r="B4652" s="1187" t="s">
        <v>14596</v>
      </c>
      <c r="C4652" s="749" t="s">
        <v>8384</v>
      </c>
      <c r="D4652" s="1189" t="s">
        <v>16280</v>
      </c>
      <c r="E4652" s="1191">
        <v>49149</v>
      </c>
      <c r="F4652" s="1192"/>
      <c r="G4652" s="752">
        <f t="shared" si="104"/>
        <v>49149</v>
      </c>
      <c r="H4652" s="1186"/>
    </row>
    <row r="4653" spans="1:8" x14ac:dyDescent="0.25">
      <c r="A4653" s="112">
        <v>45721</v>
      </c>
      <c r="B4653" s="21" t="s">
        <v>13240</v>
      </c>
      <c r="C4653" s="13" t="s">
        <v>1062</v>
      </c>
      <c r="D4653" s="764" t="s">
        <v>16275</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16276</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239" t="s">
        <v>16187</v>
      </c>
    </row>
    <row r="4657" spans="1:8" x14ac:dyDescent="0.25">
      <c r="A4657" s="112">
        <v>45723</v>
      </c>
      <c r="B4657" s="21" t="s">
        <v>7801</v>
      </c>
      <c r="C4657" s="13" t="s">
        <v>1062</v>
      </c>
      <c r="D4657" s="764"/>
      <c r="E4657" s="781"/>
      <c r="F4657" s="141">
        <v>11850</v>
      </c>
      <c r="G4657" s="782">
        <f t="shared" si="104"/>
        <v>-11850</v>
      </c>
      <c r="H4657" s="1240"/>
    </row>
    <row r="4658" spans="1:8" x14ac:dyDescent="0.25">
      <c r="A4658" s="112">
        <v>45723</v>
      </c>
      <c r="B4658" s="21" t="s">
        <v>9344</v>
      </c>
      <c r="C4658" s="13" t="s">
        <v>1062</v>
      </c>
      <c r="D4658" s="764"/>
      <c r="E4658" s="781"/>
      <c r="F4658" s="141">
        <v>1950</v>
      </c>
      <c r="G4658" s="782">
        <f t="shared" si="104"/>
        <v>-1950</v>
      </c>
      <c r="H4658" s="1240"/>
    </row>
    <row r="4659" spans="1:8" x14ac:dyDescent="0.25">
      <c r="A4659" s="112">
        <v>45723</v>
      </c>
      <c r="B4659" s="21" t="s">
        <v>12388</v>
      </c>
      <c r="C4659" s="13" t="s">
        <v>1062</v>
      </c>
      <c r="D4659" s="764"/>
      <c r="E4659" s="781"/>
      <c r="F4659" s="141">
        <v>3292</v>
      </c>
      <c r="G4659" s="782">
        <f t="shared" si="104"/>
        <v>-3292</v>
      </c>
      <c r="H4659" s="1240"/>
    </row>
    <row r="4660" spans="1:8" x14ac:dyDescent="0.25">
      <c r="A4660" s="112">
        <v>45723</v>
      </c>
      <c r="B4660" s="21" t="s">
        <v>12671</v>
      </c>
      <c r="C4660" s="13" t="s">
        <v>1062</v>
      </c>
      <c r="D4660" s="764"/>
      <c r="E4660" s="781"/>
      <c r="F4660" s="141">
        <v>28118</v>
      </c>
      <c r="G4660" s="782">
        <f t="shared" si="104"/>
        <v>-28118</v>
      </c>
      <c r="H4660" s="1240"/>
    </row>
    <row r="4661" spans="1:8" x14ac:dyDescent="0.25">
      <c r="A4661" s="112">
        <v>45723</v>
      </c>
      <c r="B4661" s="21" t="s">
        <v>13098</v>
      </c>
      <c r="C4661" s="13" t="s">
        <v>1062</v>
      </c>
      <c r="D4661" s="764"/>
      <c r="E4661" s="781"/>
      <c r="F4661" s="141">
        <v>13623</v>
      </c>
      <c r="G4661" s="782">
        <f t="shared" si="104"/>
        <v>-13623</v>
      </c>
      <c r="H4661" s="1240"/>
    </row>
    <row r="4662" spans="1:8" x14ac:dyDescent="0.25">
      <c r="A4662" s="112">
        <v>45723</v>
      </c>
      <c r="B4662" s="21" t="s">
        <v>13240</v>
      </c>
      <c r="C4662" s="13" t="s">
        <v>1062</v>
      </c>
      <c r="D4662" s="764"/>
      <c r="E4662" s="781"/>
      <c r="F4662" s="141">
        <v>31245</v>
      </c>
      <c r="G4662" s="782">
        <f t="shared" si="104"/>
        <v>-31245</v>
      </c>
      <c r="H4662" s="1240"/>
    </row>
    <row r="4663" spans="1:8" x14ac:dyDescent="0.25">
      <c r="A4663" s="112">
        <v>45723</v>
      </c>
      <c r="B4663" s="21" t="s">
        <v>13213</v>
      </c>
      <c r="C4663" s="13" t="s">
        <v>1062</v>
      </c>
      <c r="D4663" s="764"/>
      <c r="E4663" s="781"/>
      <c r="F4663" s="141">
        <v>23937</v>
      </c>
      <c r="G4663" s="782">
        <f t="shared" si="104"/>
        <v>-23937</v>
      </c>
      <c r="H4663" s="1240"/>
    </row>
    <row r="4664" spans="1:8" x14ac:dyDescent="0.25">
      <c r="A4664" s="112">
        <v>45723</v>
      </c>
      <c r="B4664" s="21" t="s">
        <v>13165</v>
      </c>
      <c r="C4664" s="13" t="s">
        <v>1062</v>
      </c>
      <c r="D4664" s="764"/>
      <c r="E4664" s="781"/>
      <c r="F4664" s="141">
        <v>689</v>
      </c>
      <c r="G4664" s="782">
        <f t="shared" si="104"/>
        <v>-689</v>
      </c>
      <c r="H4664" s="1240"/>
    </row>
    <row r="4665" spans="1:8" x14ac:dyDescent="0.25">
      <c r="A4665" s="112">
        <v>45723</v>
      </c>
      <c r="B4665" s="21" t="s">
        <v>13417</v>
      </c>
      <c r="C4665" s="13" t="s">
        <v>1062</v>
      </c>
      <c r="D4665" s="764"/>
      <c r="E4665" s="781"/>
      <c r="F4665" s="141">
        <v>1260</v>
      </c>
      <c r="G4665" s="782">
        <f t="shared" si="104"/>
        <v>-1260</v>
      </c>
      <c r="H4665" s="1240"/>
    </row>
    <row r="4666" spans="1:8" x14ac:dyDescent="0.25">
      <c r="A4666" s="112">
        <v>45723</v>
      </c>
      <c r="B4666" s="21" t="s">
        <v>13519</v>
      </c>
      <c r="C4666" s="13" t="s">
        <v>1062</v>
      </c>
      <c r="D4666" s="764"/>
      <c r="E4666" s="781"/>
      <c r="F4666" s="141">
        <v>48500</v>
      </c>
      <c r="G4666" s="782">
        <f t="shared" si="104"/>
        <v>-48500</v>
      </c>
      <c r="H4666" s="1240"/>
    </row>
    <row r="4667" spans="1:8" x14ac:dyDescent="0.25">
      <c r="A4667" s="112">
        <v>45723</v>
      </c>
      <c r="B4667" s="21" t="s">
        <v>14539</v>
      </c>
      <c r="C4667" s="13" t="s">
        <v>1062</v>
      </c>
      <c r="D4667" s="764"/>
      <c r="E4667" s="781"/>
      <c r="F4667" s="141">
        <v>13490</v>
      </c>
      <c r="G4667" s="782">
        <f t="shared" si="104"/>
        <v>-13490</v>
      </c>
      <c r="H4667" s="1240"/>
    </row>
    <row r="4668" spans="1:8" x14ac:dyDescent="0.25">
      <c r="A4668" s="112">
        <v>45723</v>
      </c>
      <c r="B4668" s="21" t="s">
        <v>15033</v>
      </c>
      <c r="C4668" s="13" t="s">
        <v>1062</v>
      </c>
      <c r="D4668" s="764"/>
      <c r="E4668" s="781"/>
      <c r="F4668" s="141">
        <v>2973</v>
      </c>
      <c r="G4668" s="782">
        <f t="shared" si="104"/>
        <v>-2973</v>
      </c>
      <c r="H4668" s="1240"/>
    </row>
    <row r="4669" spans="1:8" x14ac:dyDescent="0.25">
      <c r="A4669" s="112">
        <v>45723</v>
      </c>
      <c r="B4669" s="21" t="s">
        <v>15257</v>
      </c>
      <c r="C4669" s="13" t="s">
        <v>1062</v>
      </c>
      <c r="D4669" s="764"/>
      <c r="E4669" s="781"/>
      <c r="F4669" s="141">
        <v>18043</v>
      </c>
      <c r="G4669" s="782">
        <f t="shared" si="104"/>
        <v>-18043</v>
      </c>
      <c r="H4669" s="1240"/>
    </row>
    <row r="4670" spans="1:8" ht="16.5" thickBot="1" x14ac:dyDescent="0.3">
      <c r="A4670" s="112">
        <v>45723</v>
      </c>
      <c r="B4670" s="21" t="s">
        <v>15260</v>
      </c>
      <c r="C4670" s="13" t="s">
        <v>1062</v>
      </c>
      <c r="D4670" s="764"/>
      <c r="E4670" s="781"/>
      <c r="F4670" s="784">
        <v>9915</v>
      </c>
      <c r="G4670" s="782">
        <f t="shared" si="104"/>
        <v>-9915</v>
      </c>
      <c r="H4670" s="1241"/>
    </row>
    <row r="4671" spans="1:8" ht="21.75" thickBot="1" x14ac:dyDescent="0.3">
      <c r="A4671" s="112">
        <v>45723</v>
      </c>
      <c r="B4671" s="21" t="s">
        <v>13240</v>
      </c>
      <c r="C4671" s="13" t="s">
        <v>8384</v>
      </c>
      <c r="D4671" s="764" t="s">
        <v>16281</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42" t="s">
        <v>16192</v>
      </c>
    </row>
    <row r="4673" spans="1:8" x14ac:dyDescent="0.25">
      <c r="A4673" s="112">
        <v>45725</v>
      </c>
      <c r="B4673" s="21" t="s">
        <v>13279</v>
      </c>
      <c r="C4673" s="13" t="s">
        <v>13116</v>
      </c>
      <c r="D4673" s="764"/>
      <c r="E4673" s="781"/>
      <c r="F4673" s="141">
        <v>94000</v>
      </c>
      <c r="G4673" s="782">
        <f t="shared" si="104"/>
        <v>-94000</v>
      </c>
      <c r="H4673" s="1243"/>
    </row>
    <row r="4674" spans="1:8" x14ac:dyDescent="0.25">
      <c r="A4674" s="112">
        <v>45725</v>
      </c>
      <c r="B4674" s="21" t="s">
        <v>13904</v>
      </c>
      <c r="C4674" s="13" t="s">
        <v>13116</v>
      </c>
      <c r="D4674" s="764"/>
      <c r="E4674" s="781"/>
      <c r="F4674" s="141">
        <v>191771</v>
      </c>
      <c r="G4674" s="782">
        <f t="shared" si="104"/>
        <v>-191771</v>
      </c>
      <c r="H4674" s="1243"/>
    </row>
    <row r="4675" spans="1:8" ht="16.5" thickBot="1" x14ac:dyDescent="0.3">
      <c r="A4675" s="112">
        <v>45725</v>
      </c>
      <c r="B4675" s="21" t="s">
        <v>13297</v>
      </c>
      <c r="C4675" s="13" t="s">
        <v>13116</v>
      </c>
      <c r="D4675" s="764"/>
      <c r="E4675" s="781"/>
      <c r="F4675" s="784">
        <v>94000</v>
      </c>
      <c r="G4675" s="782">
        <f t="shared" si="104"/>
        <v>-94000</v>
      </c>
      <c r="H4675" s="1244"/>
    </row>
    <row r="4676" spans="1:8" x14ac:dyDescent="0.25">
      <c r="A4676" s="112">
        <v>45726</v>
      </c>
      <c r="B4676" s="21" t="s">
        <v>11068</v>
      </c>
      <c r="C4676" s="13" t="s">
        <v>10472</v>
      </c>
      <c r="D4676" s="764"/>
      <c r="E4676" s="781"/>
      <c r="F4676" s="783">
        <v>86110</v>
      </c>
      <c r="G4676" s="782">
        <f t="shared" si="104"/>
        <v>-86110</v>
      </c>
      <c r="H4676" s="1245" t="s">
        <v>16194</v>
      </c>
    </row>
    <row r="4677" spans="1:8" x14ac:dyDescent="0.25">
      <c r="A4677" s="112">
        <v>45726</v>
      </c>
      <c r="B4677" s="21" t="s">
        <v>12783</v>
      </c>
      <c r="C4677" s="13" t="s">
        <v>10472</v>
      </c>
      <c r="D4677" s="764"/>
      <c r="E4677" s="781"/>
      <c r="F4677" s="141">
        <v>393890</v>
      </c>
      <c r="G4677" s="782">
        <f t="shared" si="104"/>
        <v>-393890</v>
      </c>
      <c r="H4677" s="1246"/>
    </row>
    <row r="4678" spans="1:8" ht="16.5" thickBot="1" x14ac:dyDescent="0.3">
      <c r="A4678" s="112">
        <v>45726</v>
      </c>
      <c r="B4678" s="21" t="s">
        <v>12671</v>
      </c>
      <c r="C4678" s="13" t="s">
        <v>10472</v>
      </c>
      <c r="D4678" s="764"/>
      <c r="E4678" s="781"/>
      <c r="F4678" s="784">
        <v>20000</v>
      </c>
      <c r="G4678" s="782">
        <f t="shared" si="104"/>
        <v>-20000</v>
      </c>
      <c r="H4678" s="1247"/>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1" t="s">
        <v>16198</v>
      </c>
    </row>
    <row r="4681" spans="1:8" x14ac:dyDescent="0.25">
      <c r="A4681" s="112">
        <v>45727</v>
      </c>
      <c r="B4681" s="21" t="s">
        <v>12594</v>
      </c>
      <c r="C4681" s="13" t="s">
        <v>8384</v>
      </c>
      <c r="D4681" s="764"/>
      <c r="E4681" s="781"/>
      <c r="F4681" s="141">
        <v>64807</v>
      </c>
      <c r="G4681" s="782">
        <f t="shared" si="104"/>
        <v>-64807</v>
      </c>
      <c r="H4681" s="1222"/>
    </row>
    <row r="4682" spans="1:8" x14ac:dyDescent="0.25">
      <c r="A4682" s="112">
        <v>45727</v>
      </c>
      <c r="B4682" s="21" t="s">
        <v>12671</v>
      </c>
      <c r="C4682" s="13" t="s">
        <v>8384</v>
      </c>
      <c r="D4682" s="764"/>
      <c r="E4682" s="781"/>
      <c r="F4682" s="141">
        <v>85960</v>
      </c>
      <c r="G4682" s="782">
        <f t="shared" si="104"/>
        <v>-85960</v>
      </c>
      <c r="H4682" s="1222"/>
    </row>
    <row r="4683" spans="1:8" x14ac:dyDescent="0.25">
      <c r="A4683" s="112">
        <v>45727</v>
      </c>
      <c r="B4683" s="21" t="s">
        <v>13098</v>
      </c>
      <c r="C4683" s="13" t="s">
        <v>8384</v>
      </c>
      <c r="D4683" s="764"/>
      <c r="E4683" s="781"/>
      <c r="F4683" s="141">
        <v>8059</v>
      </c>
      <c r="G4683" s="782">
        <f t="shared" si="104"/>
        <v>-8059</v>
      </c>
      <c r="H4683" s="1222"/>
    </row>
    <row r="4684" spans="1:8" x14ac:dyDescent="0.25">
      <c r="A4684" s="112">
        <v>45727</v>
      </c>
      <c r="B4684" s="21" t="s">
        <v>13240</v>
      </c>
      <c r="C4684" s="13" t="s">
        <v>8384</v>
      </c>
      <c r="D4684" s="764"/>
      <c r="E4684" s="781"/>
      <c r="F4684" s="141">
        <v>60172</v>
      </c>
      <c r="G4684" s="782">
        <f t="shared" si="104"/>
        <v>-60172</v>
      </c>
      <c r="H4684" s="1222"/>
    </row>
    <row r="4685" spans="1:8" x14ac:dyDescent="0.25">
      <c r="A4685" s="112">
        <v>45727</v>
      </c>
      <c r="B4685" s="21" t="s">
        <v>13213</v>
      </c>
      <c r="C4685" s="13" t="s">
        <v>8384</v>
      </c>
      <c r="D4685" s="764"/>
      <c r="E4685" s="781"/>
      <c r="F4685" s="141">
        <v>86026</v>
      </c>
      <c r="G4685" s="782">
        <f t="shared" si="104"/>
        <v>-86026</v>
      </c>
      <c r="H4685" s="1222"/>
    </row>
    <row r="4686" spans="1:8" x14ac:dyDescent="0.25">
      <c r="A4686" s="112">
        <v>45727</v>
      </c>
      <c r="B4686" s="21" t="s">
        <v>13278</v>
      </c>
      <c r="C4686" s="13" t="s">
        <v>8384</v>
      </c>
      <c r="D4686" s="764"/>
      <c r="E4686" s="781"/>
      <c r="F4686" s="141">
        <v>81553</v>
      </c>
      <c r="G4686" s="782">
        <f t="shared" si="104"/>
        <v>-81553</v>
      </c>
      <c r="H4686" s="1222"/>
    </row>
    <row r="4687" spans="1:8" x14ac:dyDescent="0.25">
      <c r="A4687" s="112">
        <v>45727</v>
      </c>
      <c r="B4687" s="21" t="s">
        <v>14539</v>
      </c>
      <c r="C4687" s="13" t="s">
        <v>8384</v>
      </c>
      <c r="D4687" s="764"/>
      <c r="E4687" s="781"/>
      <c r="F4687" s="141">
        <v>85881</v>
      </c>
      <c r="G4687" s="782">
        <f t="shared" si="104"/>
        <v>-85881</v>
      </c>
      <c r="H4687" s="1222"/>
    </row>
    <row r="4688" spans="1:8" x14ac:dyDescent="0.25">
      <c r="A4688" s="112">
        <v>45727</v>
      </c>
      <c r="B4688" s="21" t="s">
        <v>14351</v>
      </c>
      <c r="C4688" s="13" t="s">
        <v>8384</v>
      </c>
      <c r="D4688" s="764"/>
      <c r="E4688" s="781"/>
      <c r="F4688" s="141">
        <v>116510</v>
      </c>
      <c r="G4688" s="782">
        <f t="shared" si="104"/>
        <v>-116510</v>
      </c>
      <c r="H4688" s="1222"/>
    </row>
    <row r="4689" spans="1:8" x14ac:dyDescent="0.25">
      <c r="A4689" s="112">
        <v>45727</v>
      </c>
      <c r="B4689" s="21" t="s">
        <v>14596</v>
      </c>
      <c r="C4689" s="13" t="s">
        <v>8384</v>
      </c>
      <c r="D4689" s="764"/>
      <c r="E4689" s="781"/>
      <c r="F4689" s="141">
        <v>92744</v>
      </c>
      <c r="G4689" s="782">
        <f t="shared" si="104"/>
        <v>-92744</v>
      </c>
      <c r="H4689" s="1222"/>
    </row>
    <row r="4690" spans="1:8" x14ac:dyDescent="0.25">
      <c r="A4690" s="112">
        <v>45727</v>
      </c>
      <c r="B4690" s="21" t="s">
        <v>15004</v>
      </c>
      <c r="C4690" s="13" t="s">
        <v>8384</v>
      </c>
      <c r="D4690" s="764"/>
      <c r="E4690" s="781"/>
      <c r="F4690" s="141">
        <v>14554</v>
      </c>
      <c r="G4690" s="782">
        <f t="shared" si="104"/>
        <v>-14554</v>
      </c>
      <c r="H4690" s="1222"/>
    </row>
    <row r="4691" spans="1:8" x14ac:dyDescent="0.25">
      <c r="A4691" s="112">
        <v>45727</v>
      </c>
      <c r="B4691" s="21" t="s">
        <v>15033</v>
      </c>
      <c r="C4691" s="13" t="s">
        <v>8384</v>
      </c>
      <c r="D4691" s="764"/>
      <c r="E4691" s="781"/>
      <c r="F4691" s="141">
        <v>59094</v>
      </c>
      <c r="G4691" s="782">
        <f t="shared" si="104"/>
        <v>-59094</v>
      </c>
      <c r="H4691" s="1222"/>
    </row>
    <row r="4692" spans="1:8" ht="16.5" thickBot="1" x14ac:dyDescent="0.3">
      <c r="A4692" s="112">
        <v>45727</v>
      </c>
      <c r="B4692" s="21" t="s">
        <v>15260</v>
      </c>
      <c r="C4692" s="13" t="s">
        <v>8384</v>
      </c>
      <c r="D4692" s="764"/>
      <c r="E4692" s="781"/>
      <c r="F4692" s="784">
        <v>30208</v>
      </c>
      <c r="G4692" s="782">
        <f t="shared" si="104"/>
        <v>-30208</v>
      </c>
      <c r="H4692" s="1223"/>
    </row>
    <row r="4693" spans="1:8" x14ac:dyDescent="0.25">
      <c r="A4693" s="112">
        <v>45727</v>
      </c>
      <c r="B4693" s="21" t="s">
        <v>10220</v>
      </c>
      <c r="C4693" s="13" t="s">
        <v>180</v>
      </c>
      <c r="D4693" s="764"/>
      <c r="E4693" s="781"/>
      <c r="F4693" s="783">
        <v>1047708</v>
      </c>
      <c r="G4693" s="782">
        <f t="shared" si="104"/>
        <v>-1047708</v>
      </c>
      <c r="H4693" s="1229" t="s">
        <v>16258</v>
      </c>
    </row>
    <row r="4694" spans="1:8" x14ac:dyDescent="0.25">
      <c r="A4694" s="112">
        <v>45727</v>
      </c>
      <c r="B4694" s="21" t="s">
        <v>12171</v>
      </c>
      <c r="C4694" s="13" t="s">
        <v>180</v>
      </c>
      <c r="D4694" s="764"/>
      <c r="E4694" s="781"/>
      <c r="F4694" s="141">
        <v>6855</v>
      </c>
      <c r="G4694" s="782">
        <f t="shared" si="104"/>
        <v>-6855</v>
      </c>
      <c r="H4694" s="1230"/>
    </row>
    <row r="4695" spans="1:8" x14ac:dyDescent="0.25">
      <c r="A4695" s="112">
        <v>45727</v>
      </c>
      <c r="B4695" s="21" t="s">
        <v>12671</v>
      </c>
      <c r="C4695" s="13" t="s">
        <v>180</v>
      </c>
      <c r="D4695" s="764"/>
      <c r="E4695" s="781"/>
      <c r="F4695" s="141">
        <v>580100</v>
      </c>
      <c r="G4695" s="782">
        <f t="shared" si="104"/>
        <v>-580100</v>
      </c>
      <c r="H4695" s="1230"/>
    </row>
    <row r="4696" spans="1:8" x14ac:dyDescent="0.25">
      <c r="A4696" s="112">
        <v>45727</v>
      </c>
      <c r="B4696" s="21" t="s">
        <v>13213</v>
      </c>
      <c r="C4696" s="13" t="s">
        <v>180</v>
      </c>
      <c r="D4696" s="764"/>
      <c r="E4696" s="781"/>
      <c r="F4696" s="141">
        <v>60600</v>
      </c>
      <c r="G4696" s="782">
        <f t="shared" si="104"/>
        <v>-60600</v>
      </c>
      <c r="H4696" s="1230"/>
    </row>
    <row r="4697" spans="1:8" x14ac:dyDescent="0.25">
      <c r="A4697" s="112">
        <v>45727</v>
      </c>
      <c r="B4697" s="21" t="s">
        <v>14539</v>
      </c>
      <c r="C4697" s="13" t="s">
        <v>180</v>
      </c>
      <c r="D4697" s="764"/>
      <c r="E4697" s="781"/>
      <c r="F4697" s="141">
        <v>18789</v>
      </c>
      <c r="G4697" s="782">
        <f t="shared" si="104"/>
        <v>-18789</v>
      </c>
      <c r="H4697" s="1230"/>
    </row>
    <row r="4698" spans="1:8" ht="16.5" thickBot="1" x14ac:dyDescent="0.3">
      <c r="A4698" s="112">
        <v>45727</v>
      </c>
      <c r="B4698" s="21" t="s">
        <v>15033</v>
      </c>
      <c r="C4698" s="13" t="s">
        <v>180</v>
      </c>
      <c r="D4698" s="764"/>
      <c r="E4698" s="781"/>
      <c r="F4698" s="784">
        <v>1514340</v>
      </c>
      <c r="G4698" s="782">
        <f t="shared" si="104"/>
        <v>-1514340</v>
      </c>
      <c r="H4698" s="1231"/>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16277</v>
      </c>
      <c r="E4702" s="22">
        <v>1250</v>
      </c>
      <c r="F4702" s="19"/>
      <c r="G4702" s="782">
        <f t="shared" si="104"/>
        <v>1250</v>
      </c>
      <c r="H4702" s="13"/>
    </row>
    <row r="4703" spans="1:8" x14ac:dyDescent="0.25">
      <c r="A4703" s="112">
        <v>45730</v>
      </c>
      <c r="B4703" s="21" t="s">
        <v>14351</v>
      </c>
      <c r="C4703" s="13" t="s">
        <v>8384</v>
      </c>
      <c r="D4703" s="764" t="s">
        <v>16282</v>
      </c>
      <c r="E4703" s="22">
        <v>11411</v>
      </c>
      <c r="F4703" s="19"/>
      <c r="G4703" s="782">
        <f t="shared" si="104"/>
        <v>11411</v>
      </c>
      <c r="H4703" s="13"/>
    </row>
    <row r="4704" spans="1:8" x14ac:dyDescent="0.25">
      <c r="A4704" s="112">
        <v>45730</v>
      </c>
      <c r="B4704" s="21" t="s">
        <v>14596</v>
      </c>
      <c r="C4704" s="13" t="s">
        <v>8384</v>
      </c>
      <c r="D4704" s="764" t="s">
        <v>16283</v>
      </c>
      <c r="E4704" s="22">
        <v>38699</v>
      </c>
      <c r="F4704" s="19"/>
      <c r="G4704" s="782">
        <f t="shared" si="104"/>
        <v>38699</v>
      </c>
      <c r="H4704" s="13"/>
    </row>
    <row r="4705" spans="1:8" x14ac:dyDescent="0.25">
      <c r="A4705" s="112">
        <v>45731</v>
      </c>
      <c r="B4705" s="21" t="s">
        <v>11068</v>
      </c>
      <c r="C4705" s="13" t="s">
        <v>1062</v>
      </c>
      <c r="D4705" s="764" t="s">
        <v>16278</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16272</v>
      </c>
      <c r="E4707" s="22">
        <v>1664073</v>
      </c>
      <c r="F4707" s="19"/>
      <c r="G4707" s="782">
        <f t="shared" si="104"/>
        <v>1664073</v>
      </c>
      <c r="H4707" s="13"/>
    </row>
    <row r="4708" spans="1:8" x14ac:dyDescent="0.25">
      <c r="A4708" s="112">
        <v>45734</v>
      </c>
      <c r="B4708" s="21" t="s">
        <v>15033</v>
      </c>
      <c r="C4708" s="13" t="s">
        <v>166</v>
      </c>
      <c r="D4708" s="764" t="s">
        <v>16285</v>
      </c>
      <c r="E4708" s="22">
        <v>8322</v>
      </c>
      <c r="F4708" s="19"/>
      <c r="G4708" s="782">
        <f t="shared" si="104"/>
        <v>8322</v>
      </c>
      <c r="H4708" s="13"/>
    </row>
    <row r="4709" spans="1:8" x14ac:dyDescent="0.25">
      <c r="A4709" s="112">
        <v>45735</v>
      </c>
      <c r="B4709" s="21" t="s">
        <v>15400</v>
      </c>
      <c r="C4709" s="13" t="s">
        <v>7947</v>
      </c>
      <c r="D4709" s="764" t="s">
        <v>16267</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16266</v>
      </c>
    </row>
    <row r="4711" spans="1:8" x14ac:dyDescent="0.25">
      <c r="A4711" s="112">
        <v>45737</v>
      </c>
      <c r="B4711" s="21" t="s">
        <v>14596</v>
      </c>
      <c r="C4711" s="13" t="s">
        <v>8384</v>
      </c>
      <c r="D4711" s="764" t="s">
        <v>16284</v>
      </c>
      <c r="E4711" s="22">
        <v>4774</v>
      </c>
      <c r="F4711" s="19"/>
      <c r="G4711" s="14">
        <f t="shared" si="104"/>
        <v>4774</v>
      </c>
      <c r="H4711" s="13"/>
    </row>
    <row r="4712" spans="1:8" ht="18" customHeight="1" x14ac:dyDescent="0.25">
      <c r="A4712" s="112">
        <v>45737</v>
      </c>
      <c r="B4712" s="21" t="s">
        <v>14351</v>
      </c>
      <c r="C4712" s="13" t="s">
        <v>166</v>
      </c>
      <c r="D4712" s="764" t="s">
        <v>16286</v>
      </c>
      <c r="E4712" s="22">
        <v>53390</v>
      </c>
      <c r="F4712" s="19"/>
      <c r="G4712" s="14">
        <f t="shared" si="104"/>
        <v>53390</v>
      </c>
      <c r="H4712" s="13"/>
    </row>
    <row r="4713" spans="1:8" ht="18" customHeight="1" x14ac:dyDescent="0.25">
      <c r="A4713" s="112">
        <v>45738</v>
      </c>
      <c r="B4713" s="21" t="s">
        <v>14351</v>
      </c>
      <c r="C4713" s="13" t="s">
        <v>1062</v>
      </c>
      <c r="D4713" s="764" t="s">
        <v>16364</v>
      </c>
      <c r="E4713" s="22">
        <v>6250</v>
      </c>
      <c r="F4713" s="19"/>
      <c r="G4713" s="14">
        <f t="shared" si="104"/>
        <v>6250</v>
      </c>
      <c r="H4713" s="13"/>
    </row>
    <row r="4714" spans="1:8" ht="18" customHeight="1" x14ac:dyDescent="0.25">
      <c r="A4714" s="112">
        <v>45741</v>
      </c>
      <c r="B4714" s="21" t="s">
        <v>15033</v>
      </c>
      <c r="C4714" s="13" t="s">
        <v>1062</v>
      </c>
      <c r="D4714" s="764" t="s">
        <v>16365</v>
      </c>
      <c r="E4714" s="22">
        <v>1960</v>
      </c>
      <c r="F4714" s="19"/>
      <c r="G4714" s="14">
        <f t="shared" si="104"/>
        <v>1960</v>
      </c>
      <c r="H4714" s="13"/>
    </row>
    <row r="4715" spans="1:8" ht="18" customHeight="1" x14ac:dyDescent="0.25">
      <c r="A4715" s="112">
        <v>45742</v>
      </c>
      <c r="B4715" s="21" t="s">
        <v>13240</v>
      </c>
      <c r="C4715" s="13" t="s">
        <v>8384</v>
      </c>
      <c r="D4715" s="764" t="s">
        <v>16432</v>
      </c>
      <c r="E4715" s="22">
        <v>17861</v>
      </c>
      <c r="F4715" s="19"/>
      <c r="G4715" s="14">
        <f t="shared" si="104"/>
        <v>17861</v>
      </c>
      <c r="H4715" s="13"/>
    </row>
    <row r="4716" spans="1:8" ht="18" customHeight="1" x14ac:dyDescent="0.25">
      <c r="A4716" s="112">
        <v>45744</v>
      </c>
      <c r="B4716" s="21" t="s">
        <v>12594</v>
      </c>
      <c r="C4716" s="13" t="s">
        <v>12350</v>
      </c>
      <c r="D4716" s="764" t="s">
        <v>16367</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16334</v>
      </c>
    </row>
    <row r="4718" spans="1:8" x14ac:dyDescent="0.25">
      <c r="A4718" s="112">
        <v>45755</v>
      </c>
      <c r="B4718" s="21" t="s">
        <v>12594</v>
      </c>
      <c r="C4718" s="13" t="s">
        <v>12350</v>
      </c>
      <c r="D4718" s="764" t="s">
        <v>16502</v>
      </c>
      <c r="E4718" s="22">
        <v>18294</v>
      </c>
      <c r="F4718" s="19"/>
      <c r="G4718" s="14">
        <f t="shared" si="104"/>
        <v>18294</v>
      </c>
      <c r="H4718" s="53"/>
    </row>
    <row r="4719" spans="1:8" x14ac:dyDescent="0.25">
      <c r="A4719" s="112">
        <v>45756</v>
      </c>
      <c r="B4719" s="21" t="s">
        <v>16264</v>
      </c>
      <c r="C4719" s="13" t="s">
        <v>166</v>
      </c>
      <c r="D4719" s="764" t="s">
        <v>16434</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9" t="s">
        <v>16411</v>
      </c>
    </row>
    <row r="4721" spans="1:8" x14ac:dyDescent="0.25">
      <c r="A4721" s="112">
        <v>45757</v>
      </c>
      <c r="B4721" s="21" t="s">
        <v>12388</v>
      </c>
      <c r="C4721" s="13" t="s">
        <v>12457</v>
      </c>
      <c r="D4721" s="764"/>
      <c r="E4721" s="22"/>
      <c r="F4721" s="19">
        <v>21543</v>
      </c>
      <c r="G4721" s="14">
        <f t="shared" ref="G4721:G4760" si="105">E4721-F4721</f>
        <v>-21543</v>
      </c>
      <c r="H4721" s="1230"/>
    </row>
    <row r="4722" spans="1:8" x14ac:dyDescent="0.25">
      <c r="A4722" s="112">
        <v>45757</v>
      </c>
      <c r="B4722" s="21" t="s">
        <v>12671</v>
      </c>
      <c r="C4722" s="13" t="s">
        <v>12457</v>
      </c>
      <c r="D4722" s="764"/>
      <c r="E4722" s="22"/>
      <c r="F4722" s="19">
        <v>17600</v>
      </c>
      <c r="G4722" s="14">
        <f t="shared" si="105"/>
        <v>-17600</v>
      </c>
      <c r="H4722" s="1230"/>
    </row>
    <row r="4723" spans="1:8" x14ac:dyDescent="0.25">
      <c r="A4723" s="112">
        <v>45757</v>
      </c>
      <c r="B4723" s="21" t="s">
        <v>14539</v>
      </c>
      <c r="C4723" s="13" t="s">
        <v>12457</v>
      </c>
      <c r="D4723" s="764"/>
      <c r="E4723" s="22"/>
      <c r="F4723" s="19">
        <v>6186</v>
      </c>
      <c r="G4723" s="14">
        <f t="shared" si="105"/>
        <v>-6186</v>
      </c>
      <c r="H4723" s="1230"/>
    </row>
    <row r="4724" spans="1:8" x14ac:dyDescent="0.25">
      <c r="A4724" s="112">
        <v>45757</v>
      </c>
      <c r="B4724" s="21" t="s">
        <v>15257</v>
      </c>
      <c r="C4724" s="13" t="s">
        <v>12457</v>
      </c>
      <c r="D4724" s="764"/>
      <c r="E4724" s="22"/>
      <c r="F4724" s="19">
        <v>2875</v>
      </c>
      <c r="G4724" s="14">
        <f t="shared" si="105"/>
        <v>-2875</v>
      </c>
      <c r="H4724" s="1231"/>
    </row>
    <row r="4725" spans="1:8" x14ac:dyDescent="0.25">
      <c r="A4725" s="112">
        <v>45757</v>
      </c>
      <c r="B4725" s="21" t="s">
        <v>16264</v>
      </c>
      <c r="C4725" s="13" t="s">
        <v>12350</v>
      </c>
      <c r="D4725" s="764" t="s">
        <v>16433</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16264</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16409</v>
      </c>
    </row>
    <row r="4729" spans="1:8" x14ac:dyDescent="0.25">
      <c r="A4729" s="112">
        <v>45761</v>
      </c>
      <c r="B4729" s="21" t="s">
        <v>6503</v>
      </c>
      <c r="C4729" s="13" t="s">
        <v>10472</v>
      </c>
      <c r="D4729" s="764"/>
      <c r="E4729" s="22"/>
      <c r="F4729" s="19">
        <v>336482</v>
      </c>
      <c r="G4729" s="14">
        <f t="shared" si="105"/>
        <v>-336482</v>
      </c>
      <c r="H4729" s="1236" t="s">
        <v>16414</v>
      </c>
    </row>
    <row r="4730" spans="1:8" x14ac:dyDescent="0.25">
      <c r="A4730" s="112">
        <v>45761</v>
      </c>
      <c r="B4730" s="21" t="s">
        <v>11068</v>
      </c>
      <c r="C4730" s="13" t="s">
        <v>10472</v>
      </c>
      <c r="D4730" s="764"/>
      <c r="E4730" s="22"/>
      <c r="F4730" s="19">
        <v>498297</v>
      </c>
      <c r="G4730" s="14">
        <f t="shared" si="105"/>
        <v>-498297</v>
      </c>
      <c r="H4730" s="1237"/>
    </row>
    <row r="4731" spans="1:8" x14ac:dyDescent="0.25">
      <c r="A4731" s="112">
        <v>45761</v>
      </c>
      <c r="B4731" s="21" t="s">
        <v>13240</v>
      </c>
      <c r="C4731" s="13" t="s">
        <v>10472</v>
      </c>
      <c r="D4731" s="764"/>
      <c r="E4731" s="22"/>
      <c r="F4731" s="19">
        <v>65581</v>
      </c>
      <c r="G4731" s="14">
        <f t="shared" si="105"/>
        <v>-65581</v>
      </c>
      <c r="H4731" s="1238"/>
    </row>
    <row r="4732" spans="1:8" x14ac:dyDescent="0.25">
      <c r="A4732" s="112">
        <v>45761</v>
      </c>
      <c r="B4732" s="21" t="s">
        <v>15338</v>
      </c>
      <c r="C4732" s="13" t="s">
        <v>7240</v>
      </c>
      <c r="D4732" s="764"/>
      <c r="E4732" s="22"/>
      <c r="F4732" s="19">
        <v>700000</v>
      </c>
      <c r="G4732" s="14">
        <f t="shared" si="105"/>
        <v>-700000</v>
      </c>
      <c r="H4732" s="13" t="s">
        <v>16416</v>
      </c>
    </row>
    <row r="4733" spans="1:8" x14ac:dyDescent="0.25">
      <c r="A4733" s="112">
        <v>45761</v>
      </c>
      <c r="B4733" s="21" t="s">
        <v>11068</v>
      </c>
      <c r="C4733" s="13" t="s">
        <v>13116</v>
      </c>
      <c r="D4733" s="764"/>
      <c r="E4733" s="22"/>
      <c r="F4733" s="19">
        <v>500000</v>
      </c>
      <c r="G4733" s="14">
        <f t="shared" si="105"/>
        <v>-500000</v>
      </c>
      <c r="H4733" s="13" t="s">
        <v>16417</v>
      </c>
    </row>
    <row r="4734" spans="1:8" x14ac:dyDescent="0.25">
      <c r="A4734" s="112">
        <v>45761</v>
      </c>
      <c r="B4734" s="21" t="s">
        <v>11068</v>
      </c>
      <c r="C4734" s="13" t="s">
        <v>13116</v>
      </c>
      <c r="D4734" s="764"/>
      <c r="E4734" s="22"/>
      <c r="F4734" s="19">
        <v>500000</v>
      </c>
      <c r="G4734" s="14">
        <f t="shared" si="105"/>
        <v>-500000</v>
      </c>
      <c r="H4734" s="13" t="s">
        <v>16417</v>
      </c>
    </row>
    <row r="4735" spans="1:8" x14ac:dyDescent="0.25">
      <c r="A4735" s="112">
        <v>45762</v>
      </c>
      <c r="B4735" s="21" t="s">
        <v>14351</v>
      </c>
      <c r="C4735" s="13" t="s">
        <v>8384</v>
      </c>
      <c r="D4735" s="764" t="s">
        <v>16431</v>
      </c>
      <c r="E4735" s="22">
        <v>36356</v>
      </c>
      <c r="F4735" s="19"/>
      <c r="G4735" s="14">
        <f t="shared" si="105"/>
        <v>36356</v>
      </c>
      <c r="H4735" s="13"/>
    </row>
    <row r="4736" spans="1:8" x14ac:dyDescent="0.25">
      <c r="A4736" s="112">
        <v>45762</v>
      </c>
      <c r="B4736" s="21" t="s">
        <v>16264</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16309</v>
      </c>
      <c r="C4738" s="13" t="s">
        <v>1062</v>
      </c>
      <c r="D4738" s="764" t="s">
        <v>16495</v>
      </c>
      <c r="E4738" s="22">
        <v>71570</v>
      </c>
      <c r="F4738" s="19"/>
      <c r="G4738" s="14">
        <f t="shared" si="105"/>
        <v>71570</v>
      </c>
      <c r="H4738" s="13"/>
    </row>
    <row r="4739" spans="1:8" x14ac:dyDescent="0.25">
      <c r="A4739" s="112">
        <v>45763</v>
      </c>
      <c r="B4739" s="21" t="s">
        <v>12594</v>
      </c>
      <c r="C4739" s="13" t="s">
        <v>166</v>
      </c>
      <c r="D4739" s="764" t="s">
        <v>16496</v>
      </c>
      <c r="E4739" s="22">
        <v>14000</v>
      </c>
      <c r="F4739" s="19"/>
      <c r="G4739" s="14">
        <f t="shared" si="105"/>
        <v>14000</v>
      </c>
      <c r="H4739" s="13"/>
    </row>
    <row r="4740" spans="1:8" x14ac:dyDescent="0.25">
      <c r="A4740" s="112">
        <v>45763</v>
      </c>
      <c r="B4740" s="21" t="s">
        <v>16110</v>
      </c>
      <c r="C4740" s="13" t="s">
        <v>169</v>
      </c>
      <c r="D4740" s="764" t="s">
        <v>16501</v>
      </c>
      <c r="E4740" s="22">
        <v>261094</v>
      </c>
      <c r="F4740" s="19"/>
      <c r="G4740" s="14">
        <f t="shared" si="105"/>
        <v>261094</v>
      </c>
      <c r="H4740" s="13"/>
    </row>
    <row r="4741" spans="1:8" x14ac:dyDescent="0.25">
      <c r="A4741" s="112">
        <v>45765</v>
      </c>
      <c r="B4741" s="21" t="s">
        <v>16309</v>
      </c>
      <c r="C4741" s="13" t="s">
        <v>1062</v>
      </c>
      <c r="D4741" s="764" t="s">
        <v>16494</v>
      </c>
      <c r="E4741" s="22">
        <v>42750</v>
      </c>
      <c r="F4741" s="19"/>
      <c r="G4741" s="14">
        <f t="shared" si="105"/>
        <v>42750</v>
      </c>
      <c r="H4741" s="13"/>
    </row>
    <row r="4742" spans="1:8" x14ac:dyDescent="0.25">
      <c r="A4742" s="112">
        <v>45765</v>
      </c>
      <c r="B4742" s="21" t="s">
        <v>12594</v>
      </c>
      <c r="C4742" s="13" t="s">
        <v>166</v>
      </c>
      <c r="D4742" s="764" t="s">
        <v>16498</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16470</v>
      </c>
    </row>
    <row r="4744" spans="1:8" x14ac:dyDescent="0.25">
      <c r="A4744" s="112">
        <v>45768</v>
      </c>
      <c r="B4744" s="21" t="s">
        <v>16264</v>
      </c>
      <c r="C4744" s="13" t="s">
        <v>166</v>
      </c>
      <c r="D4744" s="764" t="s">
        <v>16497</v>
      </c>
      <c r="E4744" s="22">
        <v>30600</v>
      </c>
      <c r="F4744" s="19"/>
      <c r="G4744" s="14">
        <f t="shared" si="105"/>
        <v>30600</v>
      </c>
      <c r="H4744" s="13"/>
    </row>
    <row r="4745" spans="1:8" x14ac:dyDescent="0.25">
      <c r="A4745" s="112">
        <v>45769</v>
      </c>
      <c r="B4745" s="21" t="s">
        <v>16110</v>
      </c>
      <c r="C4745" s="13" t="s">
        <v>12350</v>
      </c>
      <c r="D4745" s="764" t="s">
        <v>16503</v>
      </c>
      <c r="E4745" s="22">
        <v>12400</v>
      </c>
      <c r="F4745" s="1177"/>
      <c r="G4745" s="6">
        <f t="shared" si="105"/>
        <v>12400</v>
      </c>
      <c r="H4745" s="1210"/>
    </row>
    <row r="4746" spans="1:8" x14ac:dyDescent="0.25">
      <c r="A4746" s="112">
        <v>45769</v>
      </c>
      <c r="B4746" s="21" t="s">
        <v>16462</v>
      </c>
      <c r="C4746" s="13" t="s">
        <v>1062</v>
      </c>
      <c r="D4746" s="764" t="s">
        <v>16539</v>
      </c>
      <c r="E4746" s="22">
        <v>20000</v>
      </c>
      <c r="F4746" s="1177"/>
      <c r="G4746" s="6">
        <f t="shared" si="105"/>
        <v>20000</v>
      </c>
      <c r="H4746" s="1210"/>
    </row>
    <row r="4747" spans="1:8" x14ac:dyDescent="0.25">
      <c r="A4747" s="112">
        <v>45769</v>
      </c>
      <c r="B4747" s="21" t="s">
        <v>16110</v>
      </c>
      <c r="C4747" s="13" t="s">
        <v>1062</v>
      </c>
      <c r="D4747" s="764" t="s">
        <v>16540</v>
      </c>
      <c r="E4747" s="22">
        <v>75600</v>
      </c>
      <c r="F4747" s="1177"/>
      <c r="G4747" s="6">
        <f t="shared" si="105"/>
        <v>75600</v>
      </c>
      <c r="H4747" s="1210"/>
    </row>
    <row r="4748" spans="1:8" x14ac:dyDescent="0.25">
      <c r="A4748" s="112">
        <v>45770</v>
      </c>
      <c r="B4748" s="21" t="s">
        <v>16264</v>
      </c>
      <c r="C4748" s="13" t="s">
        <v>8384</v>
      </c>
      <c r="D4748" s="764" t="s">
        <v>8358</v>
      </c>
      <c r="E4748" s="22">
        <v>183676</v>
      </c>
      <c r="F4748" s="1177"/>
      <c r="G4748" s="6">
        <f t="shared" si="105"/>
        <v>183676</v>
      </c>
      <c r="H4748" s="1210"/>
    </row>
    <row r="4749" spans="1:8" x14ac:dyDescent="0.25">
      <c r="A4749" s="112">
        <v>45771</v>
      </c>
      <c r="B4749" s="21" t="s">
        <v>16110</v>
      </c>
      <c r="C4749" s="13" t="s">
        <v>169</v>
      </c>
      <c r="D4749" s="764" t="s">
        <v>16500</v>
      </c>
      <c r="E4749" s="22">
        <v>103138</v>
      </c>
      <c r="G4749" s="6">
        <f t="shared" si="105"/>
        <v>103138</v>
      </c>
    </row>
    <row r="4750" spans="1:8" x14ac:dyDescent="0.25">
      <c r="A4750" s="112">
        <v>45771</v>
      </c>
      <c r="B4750" s="21" t="s">
        <v>16462</v>
      </c>
      <c r="C4750" s="13" t="s">
        <v>1062</v>
      </c>
      <c r="D4750" s="764" t="s">
        <v>16541</v>
      </c>
      <c r="E4750" s="22">
        <v>7780</v>
      </c>
      <c r="G4750" s="6">
        <f t="shared" si="105"/>
        <v>7780</v>
      </c>
    </row>
    <row r="4751" spans="1:8" x14ac:dyDescent="0.25">
      <c r="A4751" s="112">
        <v>45772</v>
      </c>
      <c r="B4751" s="21" t="s">
        <v>16110</v>
      </c>
      <c r="C4751" s="13" t="s">
        <v>1062</v>
      </c>
      <c r="D4751" s="764" t="s">
        <v>16542</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16560</v>
      </c>
    </row>
    <row r="4753" spans="1:8" ht="16.5" thickBot="1" x14ac:dyDescent="0.3">
      <c r="A4753" s="112">
        <v>45772</v>
      </c>
      <c r="B4753" s="21" t="s">
        <v>15400</v>
      </c>
      <c r="C4753" s="13" t="s">
        <v>7947</v>
      </c>
      <c r="D4753" s="764"/>
      <c r="E4753" s="22"/>
      <c r="F4753" s="9">
        <v>400000</v>
      </c>
      <c r="G4753" s="6">
        <f t="shared" si="105"/>
        <v>-400000</v>
      </c>
      <c r="H4753" s="7" t="s">
        <v>16560</v>
      </c>
    </row>
    <row r="4754" spans="1:8" x14ac:dyDescent="0.25">
      <c r="A4754" s="112">
        <v>45775</v>
      </c>
      <c r="B4754" s="21" t="s">
        <v>14718</v>
      </c>
      <c r="C4754" s="13" t="s">
        <v>12283</v>
      </c>
      <c r="D4754" s="764"/>
      <c r="E4754" s="22"/>
      <c r="F4754" s="294">
        <v>285350</v>
      </c>
      <c r="G4754" s="6">
        <f t="shared" si="105"/>
        <v>-285350</v>
      </c>
      <c r="H4754" s="1219" t="s">
        <v>16552</v>
      </c>
    </row>
    <row r="4755" spans="1:8" x14ac:dyDescent="0.25">
      <c r="A4755" s="112">
        <v>45775</v>
      </c>
      <c r="B4755" s="21" t="s">
        <v>13213</v>
      </c>
      <c r="C4755" s="13" t="s">
        <v>12283</v>
      </c>
      <c r="D4755" s="764"/>
      <c r="E4755" s="22"/>
      <c r="F4755" s="9">
        <v>17750</v>
      </c>
      <c r="G4755" s="6">
        <f t="shared" si="105"/>
        <v>-17750</v>
      </c>
      <c r="H4755" s="1219"/>
    </row>
    <row r="4756" spans="1:8" ht="16.5" thickBot="1" x14ac:dyDescent="0.3">
      <c r="A4756" s="112">
        <v>45775</v>
      </c>
      <c r="B4756" s="21" t="s">
        <v>14334</v>
      </c>
      <c r="C4756" s="13" t="s">
        <v>12283</v>
      </c>
      <c r="D4756" s="764"/>
      <c r="E4756" s="22"/>
      <c r="F4756" s="295">
        <v>196900</v>
      </c>
      <c r="G4756" s="6">
        <f t="shared" si="105"/>
        <v>-196900</v>
      </c>
      <c r="H4756" s="1219"/>
    </row>
    <row r="4757" spans="1:8" ht="16.5" thickBot="1" x14ac:dyDescent="0.3">
      <c r="A4757" s="112">
        <v>45775</v>
      </c>
      <c r="B4757" s="21" t="s">
        <v>14232</v>
      </c>
      <c r="C4757" s="13" t="s">
        <v>169</v>
      </c>
      <c r="D4757" s="764"/>
      <c r="E4757" s="22"/>
      <c r="F4757" s="300">
        <v>500000</v>
      </c>
      <c r="G4757" s="6">
        <f t="shared" si="105"/>
        <v>-500000</v>
      </c>
      <c r="H4757" s="13" t="s">
        <v>16549</v>
      </c>
    </row>
    <row r="4758" spans="1:8" x14ac:dyDescent="0.25">
      <c r="A4758" s="112">
        <v>45776</v>
      </c>
      <c r="B4758" s="21" t="s">
        <v>16462</v>
      </c>
      <c r="C4758" s="13" t="s">
        <v>8384</v>
      </c>
      <c r="D4758" s="764" t="s">
        <v>16584</v>
      </c>
      <c r="E4758" s="22">
        <v>406623</v>
      </c>
      <c r="G4758" s="6">
        <f t="shared" si="105"/>
        <v>406623</v>
      </c>
      <c r="H4758" s="1213"/>
    </row>
    <row r="4759" spans="1:8" x14ac:dyDescent="0.25">
      <c r="A4759" s="112">
        <v>45776</v>
      </c>
      <c r="B4759" s="21" t="s">
        <v>16264</v>
      </c>
      <c r="C4759" s="13" t="s">
        <v>8384</v>
      </c>
      <c r="D4759" s="764" t="s">
        <v>16585</v>
      </c>
      <c r="E4759" s="22">
        <v>62673</v>
      </c>
      <c r="G4759" s="6">
        <f t="shared" si="105"/>
        <v>62673</v>
      </c>
      <c r="H4759" s="1213"/>
    </row>
    <row r="4760" spans="1:8" x14ac:dyDescent="0.25">
      <c r="A4760" s="112">
        <v>45776</v>
      </c>
      <c r="B4760" s="21" t="s">
        <v>16462</v>
      </c>
      <c r="C4760" s="13" t="s">
        <v>12350</v>
      </c>
      <c r="D4760" s="764" t="s">
        <v>16586</v>
      </c>
      <c r="E4760" s="22">
        <v>29500</v>
      </c>
      <c r="G4760" s="6">
        <f t="shared" si="105"/>
        <v>29500</v>
      </c>
      <c r="H4760" s="1213"/>
    </row>
    <row r="4761" spans="1:8" x14ac:dyDescent="0.25">
      <c r="A4761" s="112">
        <v>45777</v>
      </c>
      <c r="B4761" s="21" t="s">
        <v>15400</v>
      </c>
      <c r="C4761" s="13" t="s">
        <v>7947</v>
      </c>
      <c r="D4761" s="764"/>
      <c r="E4761" s="22"/>
      <c r="F4761" s="9">
        <v>270000</v>
      </c>
      <c r="G4761" s="6">
        <f t="shared" ref="G4761:G4787" si="106">E4761-F4761</f>
        <v>-270000</v>
      </c>
      <c r="H4761" s="7" t="s">
        <v>16560</v>
      </c>
    </row>
    <row r="4762" spans="1:8" x14ac:dyDescent="0.25">
      <c r="A4762" s="112">
        <v>45779</v>
      </c>
      <c r="B4762" s="21" t="s">
        <v>12594</v>
      </c>
      <c r="C4762" s="11" t="s">
        <v>166</v>
      </c>
      <c r="F4762" s="9">
        <v>28000</v>
      </c>
      <c r="G4762" s="6">
        <f t="shared" si="106"/>
        <v>-28000</v>
      </c>
      <c r="H4762" s="1235" t="s">
        <v>16566</v>
      </c>
    </row>
    <row r="4763" spans="1:8" x14ac:dyDescent="0.25">
      <c r="A4763" s="112">
        <v>45779</v>
      </c>
      <c r="B4763" s="21" t="s">
        <v>13240</v>
      </c>
      <c r="C4763" s="11" t="s">
        <v>166</v>
      </c>
      <c r="F4763" s="9">
        <v>22450</v>
      </c>
      <c r="G4763" s="6">
        <f t="shared" si="106"/>
        <v>-22450</v>
      </c>
      <c r="H4763" s="1235"/>
    </row>
    <row r="4764" spans="1:8" x14ac:dyDescent="0.25">
      <c r="A4764" s="112">
        <v>45779</v>
      </c>
      <c r="B4764" s="21" t="s">
        <v>14539</v>
      </c>
      <c r="C4764" s="11" t="s">
        <v>166</v>
      </c>
      <c r="F4764" s="9">
        <v>26400</v>
      </c>
      <c r="G4764" s="6">
        <f t="shared" si="106"/>
        <v>-26400</v>
      </c>
      <c r="H4764" s="1235"/>
    </row>
    <row r="4765" spans="1:8" x14ac:dyDescent="0.25">
      <c r="A4765" s="112">
        <v>45779</v>
      </c>
      <c r="B4765" s="21" t="s">
        <v>14351</v>
      </c>
      <c r="C4765" s="11" t="s">
        <v>166</v>
      </c>
      <c r="F4765" s="9">
        <v>665840</v>
      </c>
      <c r="G4765" s="6">
        <f t="shared" si="106"/>
        <v>-665840</v>
      </c>
      <c r="H4765" s="1235"/>
    </row>
    <row r="4766" spans="1:8" x14ac:dyDescent="0.25">
      <c r="A4766" s="112">
        <v>45779</v>
      </c>
      <c r="B4766" s="21" t="s">
        <v>15033</v>
      </c>
      <c r="C4766" s="11" t="s">
        <v>166</v>
      </c>
      <c r="F4766" s="9">
        <v>8322</v>
      </c>
      <c r="G4766" s="6">
        <f t="shared" si="106"/>
        <v>-8322</v>
      </c>
      <c r="H4766" s="1235"/>
    </row>
    <row r="4767" spans="1:8" x14ac:dyDescent="0.25">
      <c r="A4767" s="112">
        <v>45779</v>
      </c>
      <c r="B4767" s="21" t="s">
        <v>15338</v>
      </c>
      <c r="C4767" s="11" t="s">
        <v>166</v>
      </c>
      <c r="F4767" s="9">
        <v>592800</v>
      </c>
      <c r="G4767" s="6">
        <f t="shared" si="106"/>
        <v>-592800</v>
      </c>
      <c r="H4767" s="1235"/>
    </row>
    <row r="4768" spans="1:8" x14ac:dyDescent="0.25">
      <c r="A4768" s="112">
        <v>45779</v>
      </c>
      <c r="B4768" s="21" t="s">
        <v>15310</v>
      </c>
      <c r="C4768" s="11" t="s">
        <v>166</v>
      </c>
      <c r="F4768" s="9">
        <v>14000</v>
      </c>
      <c r="G4768" s="6">
        <f t="shared" si="106"/>
        <v>-14000</v>
      </c>
      <c r="H4768" s="1235"/>
    </row>
    <row r="4769" spans="1:8" x14ac:dyDescent="0.25">
      <c r="A4769" s="112">
        <v>45779</v>
      </c>
      <c r="B4769" s="21" t="s">
        <v>15100</v>
      </c>
      <c r="C4769" s="11" t="s">
        <v>166</v>
      </c>
      <c r="F4769" s="9">
        <v>132000</v>
      </c>
      <c r="G4769" s="6">
        <f t="shared" si="106"/>
        <v>-132000</v>
      </c>
      <c r="H4769" s="1235"/>
    </row>
    <row r="4770" spans="1:8" x14ac:dyDescent="0.25">
      <c r="A4770" s="112">
        <v>45779</v>
      </c>
      <c r="B4770" s="21" t="s">
        <v>16264</v>
      </c>
      <c r="C4770" s="11" t="s">
        <v>166</v>
      </c>
      <c r="F4770" s="9">
        <v>53800</v>
      </c>
      <c r="G4770" s="6">
        <f t="shared" si="106"/>
        <v>-53800</v>
      </c>
      <c r="H4770" s="1235"/>
    </row>
    <row r="4771" spans="1:8" x14ac:dyDescent="0.25">
      <c r="A4771" s="265">
        <v>45779</v>
      </c>
      <c r="B4771" s="1214"/>
      <c r="C4771" s="11" t="s">
        <v>166</v>
      </c>
      <c r="F4771" s="9">
        <v>456388</v>
      </c>
      <c r="G4771" s="6">
        <f t="shared" si="106"/>
        <v>-456388</v>
      </c>
      <c r="H4771" s="1235"/>
    </row>
    <row r="4772" spans="1:8" x14ac:dyDescent="0.25">
      <c r="A4772" s="112">
        <v>45779</v>
      </c>
      <c r="B4772" s="21" t="s">
        <v>6503</v>
      </c>
      <c r="C4772" s="13" t="s">
        <v>8384</v>
      </c>
      <c r="D4772" s="764"/>
      <c r="E4772" s="22"/>
      <c r="F4772" s="19">
        <v>16339</v>
      </c>
      <c r="G4772" s="6">
        <f t="shared" si="106"/>
        <v>-16339</v>
      </c>
      <c r="H4772" s="1234" t="s">
        <v>16583</v>
      </c>
    </row>
    <row r="4773" spans="1:8" x14ac:dyDescent="0.25">
      <c r="A4773" s="112">
        <v>45779</v>
      </c>
      <c r="B4773" s="21" t="s">
        <v>11068</v>
      </c>
      <c r="C4773" s="13" t="s">
        <v>8384</v>
      </c>
      <c r="D4773" s="764"/>
      <c r="E4773" s="22"/>
      <c r="F4773" s="19">
        <v>798964</v>
      </c>
      <c r="G4773" s="6">
        <f t="shared" si="106"/>
        <v>-798964</v>
      </c>
      <c r="H4773" s="1234"/>
    </row>
    <row r="4774" spans="1:8" x14ac:dyDescent="0.25">
      <c r="A4774" s="112">
        <v>45779</v>
      </c>
      <c r="B4774" s="21" t="s">
        <v>14596</v>
      </c>
      <c r="C4774" s="13" t="s">
        <v>8384</v>
      </c>
      <c r="D4774" s="764"/>
      <c r="E4774" s="22"/>
      <c r="F4774" s="19">
        <v>92622</v>
      </c>
      <c r="G4774" s="6">
        <f t="shared" si="106"/>
        <v>-92622</v>
      </c>
      <c r="H4774" s="1234"/>
    </row>
    <row r="4775" spans="1:8" x14ac:dyDescent="0.25">
      <c r="A4775" s="112">
        <v>45779</v>
      </c>
      <c r="B4775" s="21" t="s">
        <v>15310</v>
      </c>
      <c r="C4775" s="13" t="s">
        <v>8384</v>
      </c>
      <c r="D4775" s="764"/>
      <c r="E4775" s="22"/>
      <c r="F4775" s="19">
        <v>79601</v>
      </c>
      <c r="G4775" s="6">
        <f t="shared" si="106"/>
        <v>-79601</v>
      </c>
      <c r="H4775" s="1234"/>
    </row>
    <row r="4776" spans="1:8" x14ac:dyDescent="0.25">
      <c r="A4776" s="112">
        <v>45779</v>
      </c>
      <c r="B4776" s="21" t="s">
        <v>15100</v>
      </c>
      <c r="C4776" s="13" t="s">
        <v>8384</v>
      </c>
      <c r="D4776" s="764"/>
      <c r="E4776" s="22"/>
      <c r="F4776" s="19">
        <v>12474</v>
      </c>
      <c r="G4776" s="6">
        <f t="shared" si="106"/>
        <v>-12474</v>
      </c>
      <c r="H4776" s="1234"/>
    </row>
    <row r="4777" spans="1:8" x14ac:dyDescent="0.25">
      <c r="A4777" s="112">
        <v>45780</v>
      </c>
      <c r="B4777" s="21" t="s">
        <v>16110</v>
      </c>
      <c r="C4777" s="13" t="s">
        <v>1062</v>
      </c>
      <c r="D4777" s="764" t="s">
        <v>16588</v>
      </c>
      <c r="E4777" s="22">
        <v>43625</v>
      </c>
      <c r="F4777" s="19"/>
      <c r="G4777" s="6">
        <f t="shared" si="106"/>
        <v>43625</v>
      </c>
    </row>
    <row r="4778" spans="1:8" x14ac:dyDescent="0.25">
      <c r="A4778" s="112">
        <v>45782</v>
      </c>
      <c r="B4778" s="21" t="s">
        <v>15400</v>
      </c>
      <c r="C4778" s="13" t="s">
        <v>12283</v>
      </c>
      <c r="D4778" s="764" t="s">
        <v>16589</v>
      </c>
      <c r="E4778" s="22">
        <v>55900</v>
      </c>
      <c r="F4778" s="109"/>
      <c r="G4778" s="6">
        <f t="shared" si="106"/>
        <v>55900</v>
      </c>
    </row>
    <row r="4779" spans="1:8" x14ac:dyDescent="0.25">
      <c r="A4779" s="112">
        <v>45790</v>
      </c>
      <c r="B4779" s="10" t="s">
        <v>11068</v>
      </c>
      <c r="C4779" s="11" t="s">
        <v>1062</v>
      </c>
      <c r="F4779" s="9">
        <v>22780</v>
      </c>
      <c r="G4779" s="6">
        <f t="shared" si="106"/>
        <v>-22780</v>
      </c>
      <c r="H4779" s="1331" t="s">
        <v>16744</v>
      </c>
    </row>
    <row r="4780" spans="1:8" x14ac:dyDescent="0.25">
      <c r="A4780" s="112">
        <v>45790</v>
      </c>
      <c r="B4780" s="10" t="s">
        <v>13240</v>
      </c>
      <c r="C4780" s="11" t="s">
        <v>1062</v>
      </c>
      <c r="F4780" s="9">
        <v>670</v>
      </c>
      <c r="G4780" s="6">
        <f t="shared" si="106"/>
        <v>-670</v>
      </c>
      <c r="H4780" s="1331"/>
    </row>
    <row r="4781" spans="1:8" x14ac:dyDescent="0.25">
      <c r="A4781" s="112">
        <v>45790</v>
      </c>
      <c r="B4781" s="10" t="s">
        <v>14351</v>
      </c>
      <c r="C4781" s="11" t="s">
        <v>1062</v>
      </c>
      <c r="F4781" s="9">
        <v>41854</v>
      </c>
      <c r="G4781" s="6">
        <f t="shared" si="106"/>
        <v>-41854</v>
      </c>
      <c r="H4781" s="1331"/>
    </row>
    <row r="4782" spans="1:8" x14ac:dyDescent="0.25">
      <c r="A4782" s="112">
        <v>45790</v>
      </c>
      <c r="B4782" s="10" t="s">
        <v>14232</v>
      </c>
      <c r="C4782" s="11" t="s">
        <v>1062</v>
      </c>
      <c r="F4782" s="9">
        <v>67650</v>
      </c>
      <c r="G4782" s="6">
        <f t="shared" si="106"/>
        <v>-67650</v>
      </c>
      <c r="H4782" s="1331"/>
    </row>
    <row r="4783" spans="1:8" x14ac:dyDescent="0.25">
      <c r="A4783" s="112">
        <v>45790</v>
      </c>
      <c r="B4783" s="10" t="s">
        <v>15033</v>
      </c>
      <c r="C4783" s="11" t="s">
        <v>1062</v>
      </c>
      <c r="F4783" s="9">
        <v>1960</v>
      </c>
      <c r="G4783" s="6">
        <f t="shared" si="106"/>
        <v>-1960</v>
      </c>
      <c r="H4783" s="1331"/>
    </row>
    <row r="4784" spans="1:8" x14ac:dyDescent="0.25">
      <c r="A4784" s="112">
        <v>45790</v>
      </c>
      <c r="B4784" s="10" t="s">
        <v>15260</v>
      </c>
      <c r="C4784" s="11" t="s">
        <v>1062</v>
      </c>
      <c r="F4784" s="9">
        <v>25555</v>
      </c>
      <c r="G4784" s="6">
        <f t="shared" si="106"/>
        <v>-25555</v>
      </c>
      <c r="H4784" s="1331"/>
    </row>
    <row r="4785" spans="1:8" x14ac:dyDescent="0.25">
      <c r="A4785" s="112">
        <v>45790</v>
      </c>
      <c r="B4785" s="10" t="s">
        <v>16462</v>
      </c>
      <c r="C4785" s="11" t="s">
        <v>1062</v>
      </c>
      <c r="F4785" s="9">
        <v>27780</v>
      </c>
      <c r="G4785" s="6">
        <f t="shared" si="106"/>
        <v>-27780</v>
      </c>
      <c r="H4785" s="1331"/>
    </row>
    <row r="4786" spans="1:8" x14ac:dyDescent="0.25">
      <c r="A4786" s="112">
        <v>45790</v>
      </c>
      <c r="B4786" s="10" t="s">
        <v>16309</v>
      </c>
      <c r="C4786" s="11" t="s">
        <v>1062</v>
      </c>
      <c r="F4786" s="9">
        <v>114320</v>
      </c>
      <c r="G4786" s="6">
        <f t="shared" si="106"/>
        <v>-114320</v>
      </c>
      <c r="H4786" s="1331"/>
    </row>
    <row r="4787" spans="1:8" x14ac:dyDescent="0.25">
      <c r="A4787" s="112">
        <v>45790</v>
      </c>
      <c r="B4787" s="10" t="s">
        <v>16110</v>
      </c>
      <c r="C4787" s="11" t="s">
        <v>1062</v>
      </c>
      <c r="F4787" s="9">
        <v>87431</v>
      </c>
      <c r="G4787" s="6">
        <f t="shared" si="106"/>
        <v>-87431</v>
      </c>
      <c r="H4787" s="1332"/>
    </row>
    <row r="4788" spans="1:8" ht="16.5" thickBot="1" x14ac:dyDescent="0.3">
      <c r="A4788" s="112">
        <v>45790</v>
      </c>
      <c r="B4788" s="10" t="s">
        <v>14232</v>
      </c>
      <c r="C4788" s="11" t="s">
        <v>169</v>
      </c>
      <c r="F4788" s="9">
        <v>300000</v>
      </c>
      <c r="G4788" s="6">
        <f>E4788-F4788</f>
        <v>-300000</v>
      </c>
      <c r="H4788" s="7" t="s">
        <v>16749</v>
      </c>
    </row>
    <row r="4789" spans="1:8" x14ac:dyDescent="0.25">
      <c r="A4789" s="112">
        <v>45791</v>
      </c>
      <c r="B4789" s="21" t="s">
        <v>11068</v>
      </c>
      <c r="C4789" s="13" t="s">
        <v>13116</v>
      </c>
      <c r="D4789" s="764"/>
      <c r="E4789" s="781"/>
      <c r="F4789" s="783">
        <v>69091</v>
      </c>
      <c r="G4789" s="6">
        <f t="shared" ref="G4789:G4806" si="107">E4789-F4789</f>
        <v>-69091</v>
      </c>
      <c r="H4789" s="1220" t="s">
        <v>16717</v>
      </c>
    </row>
    <row r="4790" spans="1:8" x14ac:dyDescent="0.25">
      <c r="A4790" s="112">
        <v>45791</v>
      </c>
      <c r="B4790" s="21" t="s">
        <v>12783</v>
      </c>
      <c r="C4790" s="13" t="s">
        <v>13116</v>
      </c>
      <c r="D4790" s="764"/>
      <c r="E4790" s="781"/>
      <c r="F4790" s="141">
        <v>100000</v>
      </c>
      <c r="G4790" s="6">
        <f t="shared" si="107"/>
        <v>-100000</v>
      </c>
      <c r="H4790" s="1220"/>
    </row>
    <row r="4791" spans="1:8" x14ac:dyDescent="0.25">
      <c r="A4791" s="112">
        <v>45791</v>
      </c>
      <c r="B4791" s="21" t="s">
        <v>12671</v>
      </c>
      <c r="C4791" s="13" t="s">
        <v>13116</v>
      </c>
      <c r="D4791" s="764"/>
      <c r="E4791" s="781"/>
      <c r="F4791" s="141">
        <v>300000</v>
      </c>
      <c r="G4791" s="6">
        <f t="shared" si="107"/>
        <v>-300000</v>
      </c>
      <c r="H4791" s="1220"/>
    </row>
    <row r="4792" spans="1:8" x14ac:dyDescent="0.25">
      <c r="A4792" s="112">
        <v>45791</v>
      </c>
      <c r="B4792" s="21" t="s">
        <v>13213</v>
      </c>
      <c r="C4792" s="13" t="s">
        <v>13116</v>
      </c>
      <c r="D4792" s="764"/>
      <c r="E4792" s="781"/>
      <c r="F4792" s="141">
        <v>30909</v>
      </c>
      <c r="G4792" s="6">
        <f t="shared" si="107"/>
        <v>-30909</v>
      </c>
      <c r="H4792" s="1220"/>
    </row>
    <row r="4793" spans="1:8" ht="15.75" customHeight="1" x14ac:dyDescent="0.25">
      <c r="A4793" s="112">
        <v>45791</v>
      </c>
      <c r="B4793" s="21" t="s">
        <v>12783</v>
      </c>
      <c r="C4793" s="13" t="s">
        <v>13116</v>
      </c>
      <c r="D4793" s="764"/>
      <c r="E4793" s="781"/>
      <c r="F4793" s="141">
        <v>70000</v>
      </c>
      <c r="G4793" s="6">
        <f t="shared" si="107"/>
        <v>-70000</v>
      </c>
      <c r="H4793" s="1220"/>
    </row>
    <row r="4794" spans="1:8" x14ac:dyDescent="0.25">
      <c r="A4794" s="112">
        <v>45791</v>
      </c>
      <c r="B4794" s="21" t="s">
        <v>12671</v>
      </c>
      <c r="C4794" s="13" t="s">
        <v>13116</v>
      </c>
      <c r="D4794" s="764"/>
      <c r="E4794" s="781"/>
      <c r="F4794" s="141">
        <v>227000</v>
      </c>
      <c r="G4794" s="6">
        <f t="shared" si="107"/>
        <v>-227000</v>
      </c>
      <c r="H4794" s="1220"/>
    </row>
    <row r="4795" spans="1:8" ht="16.5" thickBot="1" x14ac:dyDescent="0.3">
      <c r="A4795" s="112">
        <v>45791</v>
      </c>
      <c r="B4795" s="21" t="s">
        <v>13213</v>
      </c>
      <c r="C4795" s="13" t="s">
        <v>13116</v>
      </c>
      <c r="D4795" s="764"/>
      <c r="E4795" s="781"/>
      <c r="F4795" s="784">
        <v>203000</v>
      </c>
      <c r="G4795" s="6">
        <f t="shared" si="107"/>
        <v>-203000</v>
      </c>
      <c r="H4795" s="1220"/>
    </row>
    <row r="4796" spans="1:8" x14ac:dyDescent="0.25">
      <c r="A4796" s="112">
        <v>45791</v>
      </c>
      <c r="B4796" s="10" t="s">
        <v>11068</v>
      </c>
      <c r="C4796" s="11" t="s">
        <v>164</v>
      </c>
      <c r="F4796" s="9">
        <v>200000</v>
      </c>
      <c r="G4796" s="6">
        <f t="shared" si="107"/>
        <v>-200000</v>
      </c>
      <c r="H4796" s="1216" t="s">
        <v>16819</v>
      </c>
    </row>
    <row r="4797" spans="1:8" x14ac:dyDescent="0.25">
      <c r="A4797" s="112">
        <v>45798</v>
      </c>
      <c r="B4797" s="10" t="s">
        <v>16110</v>
      </c>
      <c r="C4797" s="11" t="s">
        <v>169</v>
      </c>
      <c r="F4797" s="9">
        <v>300000</v>
      </c>
      <c r="G4797" s="6">
        <f t="shared" si="107"/>
        <v>-300000</v>
      </c>
      <c r="H4797" s="7" t="s">
        <v>16778</v>
      </c>
    </row>
    <row r="4798" spans="1:8" x14ac:dyDescent="0.25">
      <c r="A4798" s="112">
        <v>45798</v>
      </c>
      <c r="B4798" s="10" t="s">
        <v>15400</v>
      </c>
      <c r="C4798" s="11" t="s">
        <v>7947</v>
      </c>
      <c r="F4798" s="9">
        <v>500000</v>
      </c>
      <c r="G4798" s="6">
        <f t="shared" si="107"/>
        <v>-500000</v>
      </c>
      <c r="H4798" s="7" t="s">
        <v>16779</v>
      </c>
    </row>
    <row r="4799" spans="1:8" x14ac:dyDescent="0.25">
      <c r="A4799" s="112">
        <v>45798</v>
      </c>
      <c r="B4799" s="10" t="s">
        <v>13240</v>
      </c>
      <c r="C4799" s="11" t="s">
        <v>10472</v>
      </c>
      <c r="F4799" s="9">
        <v>19091</v>
      </c>
      <c r="G4799" s="6">
        <f t="shared" si="107"/>
        <v>-19091</v>
      </c>
      <c r="H4799" s="1218" t="s">
        <v>16781</v>
      </c>
    </row>
    <row r="4800" spans="1:8" x14ac:dyDescent="0.25">
      <c r="A4800" s="112">
        <v>45798</v>
      </c>
      <c r="B4800" s="10" t="s">
        <v>14351</v>
      </c>
      <c r="C4800" s="11" t="s">
        <v>10472</v>
      </c>
      <c r="F4800" s="9">
        <v>14400</v>
      </c>
      <c r="G4800" s="6">
        <f t="shared" si="107"/>
        <v>-14400</v>
      </c>
      <c r="H4800" s="1218"/>
    </row>
    <row r="4801" spans="1:8" x14ac:dyDescent="0.25">
      <c r="A4801" s="112">
        <v>45798</v>
      </c>
      <c r="B4801" s="10" t="s">
        <v>14232</v>
      </c>
      <c r="C4801" s="11" t="s">
        <v>10472</v>
      </c>
      <c r="F4801" s="9">
        <v>268251</v>
      </c>
      <c r="G4801" s="6">
        <f t="shared" si="107"/>
        <v>-268251</v>
      </c>
      <c r="H4801" s="1218"/>
    </row>
    <row r="4802" spans="1:8" x14ac:dyDescent="0.25">
      <c r="A4802" s="112">
        <v>45798</v>
      </c>
      <c r="B4802" s="10" t="s">
        <v>15260</v>
      </c>
      <c r="C4802" s="11" t="s">
        <v>10472</v>
      </c>
      <c r="F4802" s="9">
        <v>198258</v>
      </c>
      <c r="G4802" s="6">
        <f t="shared" si="107"/>
        <v>-198258</v>
      </c>
      <c r="H4802" s="1218"/>
    </row>
    <row r="4803" spans="1:8" x14ac:dyDescent="0.25">
      <c r="A4803" s="112">
        <v>45798</v>
      </c>
      <c r="B4803" s="10" t="s">
        <v>14232</v>
      </c>
      <c r="C4803" s="11" t="s">
        <v>164</v>
      </c>
      <c r="E4803" s="8">
        <v>55000</v>
      </c>
      <c r="G4803" s="6">
        <f t="shared" si="107"/>
        <v>55000</v>
      </c>
    </row>
    <row r="4804" spans="1:8" x14ac:dyDescent="0.25">
      <c r="A4804" s="112">
        <v>45798</v>
      </c>
      <c r="B4804" s="10" t="s">
        <v>11068</v>
      </c>
      <c r="C4804" s="11" t="s">
        <v>164</v>
      </c>
      <c r="E4804" s="8">
        <v>200000</v>
      </c>
      <c r="G4804" s="6">
        <f t="shared" si="107"/>
        <v>200000</v>
      </c>
      <c r="H4804" s="7" t="s">
        <v>16840</v>
      </c>
    </row>
    <row r="4805" spans="1:8" x14ac:dyDescent="0.25">
      <c r="A4805" s="112">
        <v>45798</v>
      </c>
      <c r="B4805" s="10" t="s">
        <v>16110</v>
      </c>
      <c r="C4805" s="11" t="s">
        <v>164</v>
      </c>
      <c r="E4805" s="8">
        <v>81815</v>
      </c>
      <c r="G4805" s="6">
        <f t="shared" si="107"/>
        <v>81815</v>
      </c>
    </row>
    <row r="4806" spans="1:8" x14ac:dyDescent="0.25">
      <c r="A4806" s="112">
        <v>45798</v>
      </c>
      <c r="B4806" s="10" t="s">
        <v>13240</v>
      </c>
      <c r="C4806" s="11" t="s">
        <v>164</v>
      </c>
      <c r="E4806" s="8">
        <v>81815</v>
      </c>
      <c r="G4806" s="6">
        <f t="shared" si="107"/>
        <v>81815</v>
      </c>
    </row>
  </sheetData>
  <autoFilter ref="A1:XFC4757" xr:uid="{00000000-0009-0000-0000-000003000000}"/>
  <sortState ref="A2328:H2412">
    <sortCondition ref="A2328:A2412"/>
  </sortState>
  <mergeCells count="195">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3686:H36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4799:H4802"/>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workbookViewId="0">
      <selection activeCell="A13" sqref="A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13116</v>
      </c>
      <c r="B10" s="1153">
        <v>6212091</v>
      </c>
      <c r="C10" s="1153">
        <v>5500000</v>
      </c>
      <c r="D10" s="1151">
        <v>712091</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164</v>
      </c>
      <c r="B13" s="1150">
        <v>6815498</v>
      </c>
      <c r="C13" s="1150">
        <v>6572737</v>
      </c>
      <c r="D13" s="1152">
        <v>242761</v>
      </c>
    </row>
    <row r="14" spans="1:5" s="4" customFormat="1" ht="23.25" x14ac:dyDescent="0.35">
      <c r="A14" s="1149" t="s">
        <v>180</v>
      </c>
      <c r="B14" s="1150">
        <v>31578804</v>
      </c>
      <c r="C14" s="1150">
        <v>31386004</v>
      </c>
      <c r="D14" s="1152">
        <v>192800</v>
      </c>
    </row>
    <row r="15" spans="1:5" ht="23.25" x14ac:dyDescent="0.35">
      <c r="A15" s="1149" t="s">
        <v>2195</v>
      </c>
      <c r="B15" s="1150">
        <v>4564052</v>
      </c>
      <c r="C15" s="1150">
        <v>4393108</v>
      </c>
      <c r="D15" s="1152">
        <v>170944</v>
      </c>
    </row>
    <row r="16" spans="1:5" s="4" customFormat="1" ht="23.25" x14ac:dyDescent="0.35">
      <c r="A16" s="1149" t="s">
        <v>10472</v>
      </c>
      <c r="B16" s="1153">
        <v>9366193</v>
      </c>
      <c r="C16" s="1153">
        <v>9196860</v>
      </c>
      <c r="D16" s="1152">
        <v>169333</v>
      </c>
    </row>
    <row r="17" spans="1:5" ht="23.25" x14ac:dyDescent="0.35">
      <c r="A17" s="1149" t="s">
        <v>12283</v>
      </c>
      <c r="B17" s="1153">
        <v>1132395</v>
      </c>
      <c r="C17" s="1153">
        <v>1000000</v>
      </c>
      <c r="D17" s="1151">
        <v>132395</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1814</v>
      </c>
      <c r="B23" s="1150">
        <v>11639548</v>
      </c>
      <c r="C23" s="1150">
        <v>11639548</v>
      </c>
      <c r="D23" s="1152">
        <v>0</v>
      </c>
    </row>
    <row r="24" spans="1:5" s="4" customFormat="1" ht="23.25" x14ac:dyDescent="0.35">
      <c r="A24" s="1149" t="s">
        <v>437</v>
      </c>
      <c r="B24" s="1150">
        <v>2798262</v>
      </c>
      <c r="C24" s="1150">
        <v>2798262</v>
      </c>
      <c r="D24" s="1152">
        <v>0</v>
      </c>
    </row>
    <row r="25" spans="1:5" ht="23.25" x14ac:dyDescent="0.35">
      <c r="A25" s="1149" t="s">
        <v>4724</v>
      </c>
      <c r="B25" s="1153">
        <v>1680000</v>
      </c>
      <c r="C25" s="1153">
        <v>1680000</v>
      </c>
      <c r="D25" s="1152">
        <v>0</v>
      </c>
    </row>
    <row r="26" spans="1:5" s="4" customFormat="1" ht="23.25" x14ac:dyDescent="0.35">
      <c r="A26" s="1149" t="s">
        <v>3010</v>
      </c>
      <c r="B26" s="1150">
        <v>3121578</v>
      </c>
      <c r="C26" s="1150">
        <v>3121578</v>
      </c>
      <c r="D26" s="1152">
        <v>0</v>
      </c>
    </row>
    <row r="27" spans="1:5" ht="23.25" x14ac:dyDescent="0.35">
      <c r="A27" s="1149" t="s">
        <v>11307</v>
      </c>
      <c r="B27" s="1153">
        <v>1061510</v>
      </c>
      <c r="C27" s="1153">
        <v>1061510</v>
      </c>
      <c r="D27" s="1151">
        <v>0</v>
      </c>
    </row>
    <row r="28" spans="1:5" ht="23.25" x14ac:dyDescent="0.35">
      <c r="A28" s="1149" t="s">
        <v>75</v>
      </c>
      <c r="B28" s="1150"/>
      <c r="C28" s="1150"/>
      <c r="D28" s="1152">
        <v>0</v>
      </c>
    </row>
    <row r="29" spans="1:5" s="4" customFormat="1" ht="23.25" x14ac:dyDescent="0.35">
      <c r="A29" s="1149" t="s">
        <v>8888</v>
      </c>
      <c r="B29" s="1153">
        <v>612552</v>
      </c>
      <c r="C29" s="1153">
        <v>612552</v>
      </c>
      <c r="D29" s="1152">
        <v>0</v>
      </c>
    </row>
    <row r="30" spans="1:5" ht="23.25" x14ac:dyDescent="0.35">
      <c r="A30" s="1149" t="s">
        <v>12457</v>
      </c>
      <c r="B30" s="1153">
        <v>7201026</v>
      </c>
      <c r="C30" s="1153">
        <v>7201026</v>
      </c>
      <c r="D30" s="1152">
        <v>0</v>
      </c>
    </row>
    <row r="31" spans="1:5" s="4" customFormat="1" ht="23.25" x14ac:dyDescent="0.35">
      <c r="A31" s="1149" t="s">
        <v>9068</v>
      </c>
      <c r="B31" s="1153">
        <v>885000</v>
      </c>
      <c r="C31" s="1153">
        <v>885000</v>
      </c>
      <c r="D31" s="1151">
        <v>0</v>
      </c>
    </row>
    <row r="32" spans="1:5" ht="23.25" x14ac:dyDescent="0.35">
      <c r="A32" s="1149" t="s">
        <v>162</v>
      </c>
      <c r="B32" s="1150">
        <v>1123152</v>
      </c>
      <c r="C32" s="1150">
        <v>1123152</v>
      </c>
      <c r="D32" s="1152">
        <v>0</v>
      </c>
    </row>
    <row r="33" spans="1:4" s="4" customFormat="1" ht="23.25" x14ac:dyDescent="0.35">
      <c r="A33" s="1149" t="s">
        <v>12246</v>
      </c>
      <c r="B33" s="1153">
        <v>1600298</v>
      </c>
      <c r="C33" s="1153">
        <v>1600298</v>
      </c>
      <c r="D33" s="1152">
        <v>0</v>
      </c>
    </row>
    <row r="34" spans="1:4" ht="23.25" x14ac:dyDescent="0.35">
      <c r="A34" s="1149" t="s">
        <v>6765</v>
      </c>
      <c r="B34" s="1150">
        <v>137550</v>
      </c>
      <c r="C34" s="1150">
        <v>137550</v>
      </c>
      <c r="D34" s="1152">
        <v>0</v>
      </c>
    </row>
    <row r="35" spans="1:4" ht="23.25" x14ac:dyDescent="0.35">
      <c r="A35" s="1149" t="s">
        <v>6845</v>
      </c>
      <c r="B35" s="1153">
        <v>903164</v>
      </c>
      <c r="C35" s="1153">
        <v>903164</v>
      </c>
      <c r="D35" s="1152">
        <v>0</v>
      </c>
    </row>
    <row r="36" spans="1:4" s="4" customFormat="1" ht="23.25" x14ac:dyDescent="0.35">
      <c r="A36" s="1149" t="s">
        <v>8696</v>
      </c>
      <c r="B36" s="1153">
        <v>300000</v>
      </c>
      <c r="C36" s="1153">
        <v>300000</v>
      </c>
      <c r="D36" s="1151">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330123593.5</v>
      </c>
      <c r="C43" s="1156">
        <v>322004394.5</v>
      </c>
      <c r="D43" s="1157">
        <v>8119199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ht="15.75" thickBot="1" x14ac:dyDescent="0.3">
      <c r="B106"/>
      <c r="C106"/>
      <c r="D106"/>
    </row>
    <row r="107" spans="2:4" ht="15.75" thickBot="1" x14ac:dyDescent="0.3">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16122</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16123</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15996</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18508670</v>
      </c>
      <c r="L8" s="1018">
        <f t="shared" ca="1" si="23"/>
        <v>-18508670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18508670</v>
      </c>
      <c r="L16" s="1018">
        <f t="shared" ca="1" si="57"/>
        <v>-18508670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16354</v>
      </c>
    </row>
    <row r="2" spans="1:4" s="4" customFormat="1" x14ac:dyDescent="0.3">
      <c r="A2" s="1193" t="s">
        <v>16355</v>
      </c>
      <c r="B2" s="1017">
        <v>455879</v>
      </c>
      <c r="D2" s="244"/>
    </row>
    <row r="3" spans="1:4" s="4" customFormat="1" x14ac:dyDescent="0.3">
      <c r="A3" s="1193" t="s">
        <v>16356</v>
      </c>
      <c r="B3" s="1017">
        <v>1100000</v>
      </c>
      <c r="D3" s="244"/>
    </row>
    <row r="4" spans="1:4" s="4" customFormat="1" x14ac:dyDescent="0.3">
      <c r="A4" s="1193" t="s">
        <v>14154</v>
      </c>
      <c r="B4" s="1017">
        <v>475175.4295263635</v>
      </c>
      <c r="D4" s="244"/>
    </row>
    <row r="5" spans="1:4" s="4" customFormat="1" x14ac:dyDescent="0.3">
      <c r="A5" s="1193" t="s">
        <v>16357</v>
      </c>
      <c r="B5" s="1017">
        <f>1615743/2</f>
        <v>807871.5</v>
      </c>
      <c r="D5" s="244"/>
    </row>
    <row r="6" spans="1:4" s="4" customFormat="1" x14ac:dyDescent="0.3">
      <c r="A6" s="1193" t="s">
        <v>16358</v>
      </c>
      <c r="B6" s="1017">
        <f>681347+115317</f>
        <v>796664</v>
      </c>
      <c r="D6" s="244"/>
    </row>
    <row r="7" spans="1:4" s="4" customFormat="1" x14ac:dyDescent="0.3">
      <c r="A7" s="1194" t="s">
        <v>16359</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7"/>
      <c r="I4" s="1217"/>
      <c r="J4" s="1217"/>
    </row>
    <row r="5" spans="1:10" ht="24" thickBot="1" x14ac:dyDescent="0.35">
      <c r="A5" s="286" t="s">
        <v>4136</v>
      </c>
      <c r="B5" s="287" t="s">
        <v>4133</v>
      </c>
      <c r="C5" s="287" t="s">
        <v>4134</v>
      </c>
      <c r="D5" s="287" t="s">
        <v>4135</v>
      </c>
      <c r="E5" s="1012" t="s">
        <v>10848</v>
      </c>
      <c r="H5" s="1217"/>
      <c r="I5" s="1217"/>
      <c r="J5" s="121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816000</v>
      </c>
      <c r="C13" s="289"/>
      <c r="D13" s="289">
        <v>-816000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52843350</v>
      </c>
      <c r="C30" s="289"/>
      <c r="D30" s="289">
        <v>-52843350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3381349</v>
      </c>
      <c r="D6" s="1005">
        <v>1959902</v>
      </c>
    </row>
    <row r="7" spans="1:6" x14ac:dyDescent="0.35">
      <c r="A7" s="995" t="s">
        <v>14232</v>
      </c>
      <c r="B7" s="1159">
        <v>4551014</v>
      </c>
      <c r="C7" s="1159">
        <v>3652964</v>
      </c>
      <c r="D7" s="1005">
        <v>898050</v>
      </c>
    </row>
    <row r="8" spans="1:6" x14ac:dyDescent="0.35">
      <c r="A8" s="995" t="s">
        <v>12594</v>
      </c>
      <c r="B8" s="1159">
        <v>2229466</v>
      </c>
      <c r="C8" s="1159">
        <v>1437319</v>
      </c>
      <c r="D8" s="1005">
        <v>792147</v>
      </c>
      <c r="F8" s="97"/>
    </row>
    <row r="9" spans="1:6" x14ac:dyDescent="0.35">
      <c r="A9" s="995" t="s">
        <v>14539</v>
      </c>
      <c r="B9" s="1159">
        <v>3570302</v>
      </c>
      <c r="C9" s="1159">
        <v>3032579</v>
      </c>
      <c r="D9" s="1005">
        <v>537723</v>
      </c>
    </row>
    <row r="10" spans="1:6" x14ac:dyDescent="0.35">
      <c r="A10" s="995" t="s">
        <v>11068</v>
      </c>
      <c r="B10" s="1159">
        <v>20047961</v>
      </c>
      <c r="C10" s="1159">
        <v>19517958</v>
      </c>
      <c r="D10" s="1005">
        <v>530003</v>
      </c>
    </row>
    <row r="11" spans="1:6" x14ac:dyDescent="0.35">
      <c r="A11" s="995" t="s">
        <v>14351</v>
      </c>
      <c r="B11" s="1159">
        <v>6164859</v>
      </c>
      <c r="C11" s="1159">
        <v>5663294</v>
      </c>
      <c r="D11" s="1005">
        <v>501565</v>
      </c>
    </row>
    <row r="12" spans="1:6" x14ac:dyDescent="0.35">
      <c r="A12" s="995" t="s">
        <v>16264</v>
      </c>
      <c r="B12" s="1159">
        <v>492102</v>
      </c>
      <c r="C12" s="1159">
        <v>53800</v>
      </c>
      <c r="D12" s="1005">
        <v>438302</v>
      </c>
    </row>
    <row r="13" spans="1:6" x14ac:dyDescent="0.35">
      <c r="A13" s="995" t="s">
        <v>16462</v>
      </c>
      <c r="B13" s="1159">
        <v>463903</v>
      </c>
      <c r="C13" s="1159">
        <v>27780</v>
      </c>
      <c r="D13" s="1005">
        <v>436123</v>
      </c>
    </row>
    <row r="14" spans="1:6" x14ac:dyDescent="0.35">
      <c r="A14" s="1092" t="s">
        <v>8384</v>
      </c>
      <c r="B14" s="1159">
        <v>406623</v>
      </c>
      <c r="C14" s="1159"/>
      <c r="D14" s="1005">
        <v>406623</v>
      </c>
    </row>
    <row r="15" spans="1:6" x14ac:dyDescent="0.35">
      <c r="A15" s="1092" t="s">
        <v>168</v>
      </c>
      <c r="B15" s="1159">
        <v>29500</v>
      </c>
      <c r="C15" s="1159"/>
      <c r="D15" s="1098">
        <v>29500</v>
      </c>
    </row>
    <row r="16" spans="1:6" x14ac:dyDescent="0.35">
      <c r="A16" s="1092" t="s">
        <v>2195</v>
      </c>
      <c r="B16" s="1159">
        <v>27780</v>
      </c>
      <c r="C16" s="1159">
        <v>27780</v>
      </c>
      <c r="D16" s="1005">
        <v>0</v>
      </c>
    </row>
    <row r="17" spans="1:4" x14ac:dyDescent="0.35">
      <c r="A17" s="995" t="s">
        <v>13240</v>
      </c>
      <c r="B17" s="1159">
        <v>3913196</v>
      </c>
      <c r="C17" s="1159">
        <v>3482149</v>
      </c>
      <c r="D17" s="1005">
        <v>431047</v>
      </c>
    </row>
    <row r="18" spans="1:4" x14ac:dyDescent="0.35">
      <c r="A18" s="995" t="s">
        <v>15100</v>
      </c>
      <c r="B18" s="1159">
        <v>859170</v>
      </c>
      <c r="C18" s="1159">
        <v>494474</v>
      </c>
      <c r="D18" s="1005">
        <v>364696</v>
      </c>
    </row>
    <row r="19" spans="1:4" x14ac:dyDescent="0.35">
      <c r="A19" s="995" t="s">
        <v>15310</v>
      </c>
      <c r="B19" s="1159">
        <v>1782928</v>
      </c>
      <c r="C19" s="1159">
        <v>1431601</v>
      </c>
      <c r="D19" s="1005">
        <v>351327</v>
      </c>
    </row>
    <row r="20" spans="1:4" x14ac:dyDescent="0.35">
      <c r="A20" s="995" t="s">
        <v>16110</v>
      </c>
      <c r="B20" s="1159">
        <v>716822</v>
      </c>
      <c r="C20" s="1159">
        <v>387431</v>
      </c>
      <c r="D20" s="1005">
        <v>329391</v>
      </c>
    </row>
    <row r="21" spans="1:4" x14ac:dyDescent="0.35">
      <c r="A21" s="995" t="s">
        <v>6503</v>
      </c>
      <c r="B21" s="1159">
        <v>2909798</v>
      </c>
      <c r="C21" s="1159">
        <v>2623668</v>
      </c>
      <c r="D21" s="1005">
        <v>286130</v>
      </c>
    </row>
    <row r="22" spans="1:4" x14ac:dyDescent="0.35">
      <c r="A22" s="995" t="s">
        <v>15257</v>
      </c>
      <c r="B22" s="1159">
        <v>464427</v>
      </c>
      <c r="C22" s="1159">
        <v>214518</v>
      </c>
      <c r="D22" s="1005">
        <v>249909</v>
      </c>
    </row>
    <row r="23" spans="1:4" x14ac:dyDescent="0.35">
      <c r="A23" s="995" t="s">
        <v>15338</v>
      </c>
      <c r="B23" s="1159">
        <v>3560439</v>
      </c>
      <c r="C23" s="1159">
        <v>3342800</v>
      </c>
      <c r="D23" s="1005">
        <v>217639</v>
      </c>
    </row>
    <row r="24" spans="1:4" x14ac:dyDescent="0.35">
      <c r="A24" s="995" t="s">
        <v>13475</v>
      </c>
      <c r="B24" s="1159">
        <v>177451</v>
      </c>
      <c r="C24" s="1159">
        <v>77451</v>
      </c>
      <c r="D24" s="1005">
        <v>100000</v>
      </c>
    </row>
    <row r="25" spans="1:4" x14ac:dyDescent="0.35">
      <c r="A25" s="995" t="s">
        <v>7801</v>
      </c>
      <c r="B25" s="1159">
        <v>1446185</v>
      </c>
      <c r="C25" s="1159">
        <v>1369690</v>
      </c>
      <c r="D25" s="1005">
        <v>76495</v>
      </c>
    </row>
    <row r="26" spans="1:4" x14ac:dyDescent="0.35">
      <c r="A26" s="995" t="s">
        <v>13213</v>
      </c>
      <c r="B26" s="1159">
        <v>9553750</v>
      </c>
      <c r="C26" s="1159">
        <v>9497659</v>
      </c>
      <c r="D26" s="1005">
        <v>56091</v>
      </c>
    </row>
    <row r="27" spans="1:4" x14ac:dyDescent="0.35">
      <c r="A27" s="995" t="s">
        <v>10284</v>
      </c>
      <c r="B27" s="1159">
        <v>1585166</v>
      </c>
      <c r="C27" s="1159">
        <v>1556673</v>
      </c>
      <c r="D27" s="1005">
        <v>28493</v>
      </c>
    </row>
    <row r="28" spans="1:4" x14ac:dyDescent="0.35">
      <c r="A28" s="995" t="s">
        <v>13098</v>
      </c>
      <c r="B28" s="1159">
        <v>7220520</v>
      </c>
      <c r="C28" s="1159">
        <v>7201520</v>
      </c>
      <c r="D28" s="1005">
        <v>19000</v>
      </c>
    </row>
    <row r="29" spans="1:4" x14ac:dyDescent="0.35">
      <c r="A29" s="995" t="s">
        <v>11</v>
      </c>
      <c r="B29" s="1159">
        <v>190221</v>
      </c>
      <c r="C29" s="1159">
        <v>171670</v>
      </c>
      <c r="D29" s="1005">
        <v>18551</v>
      </c>
    </row>
    <row r="30" spans="1:4" x14ac:dyDescent="0.35">
      <c r="A30" s="995" t="s">
        <v>11423</v>
      </c>
      <c r="B30" s="1159">
        <v>1135859</v>
      </c>
      <c r="C30" s="1159">
        <v>1130315</v>
      </c>
      <c r="D30" s="1005">
        <v>5544</v>
      </c>
    </row>
    <row r="31" spans="1:4" x14ac:dyDescent="0.35">
      <c r="A31" s="995" t="s">
        <v>3944</v>
      </c>
      <c r="B31" s="1159">
        <v>5200</v>
      </c>
      <c r="C31" s="1159">
        <v>5200</v>
      </c>
      <c r="D31" s="1005">
        <v>0</v>
      </c>
    </row>
    <row r="32" spans="1:4" x14ac:dyDescent="0.35">
      <c r="A32" s="995" t="s">
        <v>40</v>
      </c>
      <c r="B32" s="1159">
        <v>4949540</v>
      </c>
      <c r="C32" s="1159">
        <v>4949540</v>
      </c>
      <c r="D32" s="1005">
        <v>0</v>
      </c>
    </row>
    <row r="33" spans="1:4" x14ac:dyDescent="0.35">
      <c r="A33" s="995" t="s">
        <v>10139</v>
      </c>
      <c r="B33" s="1159">
        <v>2384019</v>
      </c>
      <c r="C33" s="1159">
        <v>2384019</v>
      </c>
      <c r="D33" s="1005">
        <v>0</v>
      </c>
    </row>
    <row r="34" spans="1:4" hidden="1" x14ac:dyDescent="0.35">
      <c r="A34" s="995" t="s">
        <v>171</v>
      </c>
      <c r="B34" s="1159">
        <v>46541</v>
      </c>
      <c r="C34" s="1159">
        <v>46541</v>
      </c>
      <c r="D34" s="1005">
        <v>0</v>
      </c>
    </row>
    <row r="35" spans="1:4" hidden="1" x14ac:dyDescent="0.35">
      <c r="A35" s="995" t="s">
        <v>13297</v>
      </c>
      <c r="B35" s="1159">
        <v>288222</v>
      </c>
      <c r="C35" s="1159">
        <v>288222</v>
      </c>
      <c r="D35" s="1005">
        <v>0</v>
      </c>
    </row>
    <row r="36" spans="1:4" hidden="1" x14ac:dyDescent="0.35">
      <c r="A36" s="1092" t="s">
        <v>13116</v>
      </c>
      <c r="B36" s="1159">
        <v>101000</v>
      </c>
      <c r="C36" s="1159">
        <v>101000</v>
      </c>
      <c r="D36" s="1005">
        <v>0</v>
      </c>
    </row>
    <row r="37" spans="1:4" hidden="1" x14ac:dyDescent="0.35">
      <c r="A37" s="1092" t="s">
        <v>10472</v>
      </c>
      <c r="B37" s="1159">
        <v>187222</v>
      </c>
      <c r="C37" s="1159">
        <v>187222</v>
      </c>
      <c r="D37" s="1005">
        <v>0</v>
      </c>
    </row>
    <row r="38" spans="1:4" hidden="1" x14ac:dyDescent="0.35">
      <c r="A38" s="995" t="s">
        <v>129</v>
      </c>
      <c r="B38" s="1159">
        <v>276956</v>
      </c>
      <c r="C38" s="1159">
        <v>276956</v>
      </c>
      <c r="D38" s="1005">
        <v>0</v>
      </c>
    </row>
    <row r="39" spans="1:4" hidden="1" x14ac:dyDescent="0.35">
      <c r="A39" s="995" t="s">
        <v>8856</v>
      </c>
      <c r="B39" s="1159">
        <v>1899307</v>
      </c>
      <c r="C39" s="1159">
        <v>1899307</v>
      </c>
      <c r="D39" s="1005">
        <v>0</v>
      </c>
    </row>
    <row r="40" spans="1:4" hidden="1" x14ac:dyDescent="0.35">
      <c r="A40" s="995" t="s">
        <v>14</v>
      </c>
      <c r="B40" s="1159">
        <v>53258</v>
      </c>
      <c r="C40" s="1159">
        <v>53258</v>
      </c>
      <c r="D40" s="1005">
        <v>0</v>
      </c>
    </row>
    <row r="41" spans="1:4" hidden="1" x14ac:dyDescent="0.35">
      <c r="A41" s="995" t="s">
        <v>10892</v>
      </c>
      <c r="B41" s="1159">
        <v>79935</v>
      </c>
      <c r="C41" s="1159">
        <v>79935</v>
      </c>
      <c r="D41" s="1005">
        <v>0</v>
      </c>
    </row>
    <row r="42" spans="1:4" hidden="1" x14ac:dyDescent="0.35">
      <c r="A42" s="995" t="s">
        <v>154</v>
      </c>
      <c r="B42" s="1159">
        <v>252400</v>
      </c>
      <c r="C42" s="1159">
        <v>252400</v>
      </c>
      <c r="D42" s="1005">
        <v>0</v>
      </c>
    </row>
    <row r="43" spans="1:4" hidden="1" x14ac:dyDescent="0.35">
      <c r="A43" s="995" t="s">
        <v>13453</v>
      </c>
      <c r="B43" s="1159">
        <v>260520</v>
      </c>
      <c r="C43" s="1159">
        <v>260520</v>
      </c>
      <c r="D43" s="1005">
        <v>0</v>
      </c>
    </row>
    <row r="44" spans="1:4" hidden="1" x14ac:dyDescent="0.35">
      <c r="A44" s="995" t="s">
        <v>394</v>
      </c>
      <c r="B44" s="1159">
        <v>51141</v>
      </c>
      <c r="C44" s="1159">
        <v>51141</v>
      </c>
      <c r="D44" s="1005">
        <v>0</v>
      </c>
    </row>
    <row r="45" spans="1:4" hidden="1" x14ac:dyDescent="0.35">
      <c r="A45" s="995" t="s">
        <v>1398</v>
      </c>
      <c r="B45" s="1159">
        <v>54635</v>
      </c>
      <c r="C45" s="1159">
        <v>54635</v>
      </c>
      <c r="D45" s="1005">
        <v>0</v>
      </c>
    </row>
    <row r="46" spans="1:4" hidden="1" x14ac:dyDescent="0.35">
      <c r="A46" s="995" t="s">
        <v>82</v>
      </c>
      <c r="B46" s="1159">
        <v>732794</v>
      </c>
      <c r="C46" s="1159">
        <v>732794</v>
      </c>
      <c r="D46" s="1005">
        <v>0</v>
      </c>
    </row>
    <row r="47" spans="1:4" hidden="1" x14ac:dyDescent="0.35">
      <c r="A47" s="995" t="s">
        <v>8329</v>
      </c>
      <c r="B47" s="1159">
        <v>6661900</v>
      </c>
      <c r="C47" s="1159">
        <v>6661900</v>
      </c>
      <c r="D47" s="1005">
        <v>0</v>
      </c>
    </row>
    <row r="48" spans="1:4" hidden="1" x14ac:dyDescent="0.35">
      <c r="A48" s="995" t="s">
        <v>672</v>
      </c>
      <c r="B48" s="1159">
        <v>629934</v>
      </c>
      <c r="C48" s="1159">
        <v>629934</v>
      </c>
      <c r="D48" s="1005">
        <v>0</v>
      </c>
    </row>
    <row r="49" spans="1:4" hidden="1" x14ac:dyDescent="0.35">
      <c r="A49" s="995" t="s">
        <v>9649</v>
      </c>
      <c r="B49" s="1159">
        <v>2984053</v>
      </c>
      <c r="C49" s="1159">
        <v>2984053</v>
      </c>
      <c r="D49" s="1005">
        <v>0</v>
      </c>
    </row>
    <row r="50" spans="1:4" hidden="1" x14ac:dyDescent="0.35">
      <c r="A50" s="995" t="s">
        <v>464</v>
      </c>
      <c r="B50" s="1159">
        <v>3188510</v>
      </c>
      <c r="C50" s="1159">
        <v>3188510</v>
      </c>
      <c r="D50" s="1005">
        <v>0</v>
      </c>
    </row>
    <row r="51" spans="1:4" hidden="1" x14ac:dyDescent="0.35">
      <c r="A51" s="995" t="s">
        <v>10220</v>
      </c>
      <c r="B51" s="1159">
        <v>13668816</v>
      </c>
      <c r="C51" s="1159">
        <v>13668816</v>
      </c>
      <c r="D51" s="1005">
        <v>0</v>
      </c>
    </row>
    <row r="52" spans="1:4" hidden="1" x14ac:dyDescent="0.35">
      <c r="A52" s="995" t="s">
        <v>768</v>
      </c>
      <c r="B52" s="1159">
        <v>190145</v>
      </c>
      <c r="C52" s="1159">
        <v>190145</v>
      </c>
      <c r="D52" s="1005">
        <v>0</v>
      </c>
    </row>
    <row r="53" spans="1:4" hidden="1" x14ac:dyDescent="0.35">
      <c r="A53" s="995" t="s">
        <v>36</v>
      </c>
      <c r="B53" s="1159">
        <v>11281</v>
      </c>
      <c r="C53" s="1159">
        <v>11281</v>
      </c>
      <c r="D53" s="1005">
        <v>0</v>
      </c>
    </row>
    <row r="54" spans="1:4" hidden="1" x14ac:dyDescent="0.35">
      <c r="A54" s="995" t="s">
        <v>1086</v>
      </c>
      <c r="B54" s="1159">
        <v>88730</v>
      </c>
      <c r="C54" s="1159">
        <v>88730</v>
      </c>
      <c r="D54" s="1005">
        <v>0</v>
      </c>
    </row>
    <row r="55" spans="1:4" hidden="1" x14ac:dyDescent="0.35">
      <c r="A55" s="995" t="s">
        <v>39</v>
      </c>
      <c r="B55" s="1159">
        <v>65000</v>
      </c>
      <c r="C55" s="1159">
        <v>65000</v>
      </c>
      <c r="D55" s="1005">
        <v>0</v>
      </c>
    </row>
    <row r="56" spans="1:4" hidden="1" x14ac:dyDescent="0.35">
      <c r="A56" s="995" t="s">
        <v>1205</v>
      </c>
      <c r="B56" s="1159">
        <v>263340</v>
      </c>
      <c r="C56" s="1159">
        <v>263340</v>
      </c>
      <c r="D56" s="1005">
        <v>0</v>
      </c>
    </row>
    <row r="57" spans="1:4" hidden="1" x14ac:dyDescent="0.35">
      <c r="A57" s="995" t="s">
        <v>13278</v>
      </c>
      <c r="B57" s="1159">
        <v>416952</v>
      </c>
      <c r="C57" s="1159">
        <v>416952</v>
      </c>
      <c r="D57" s="1005">
        <v>0</v>
      </c>
    </row>
    <row r="58" spans="1:4" hidden="1" x14ac:dyDescent="0.35">
      <c r="A58" s="995" t="s">
        <v>1492</v>
      </c>
      <c r="B58" s="1159">
        <v>188750</v>
      </c>
      <c r="C58" s="1159">
        <v>188750</v>
      </c>
      <c r="D58" s="1005">
        <v>0</v>
      </c>
    </row>
    <row r="59" spans="1:4" hidden="1" x14ac:dyDescent="0.35">
      <c r="A59" s="995" t="s">
        <v>14329</v>
      </c>
      <c r="B59" s="1159">
        <v>5871</v>
      </c>
      <c r="C59" s="1159">
        <v>5871</v>
      </c>
      <c r="D59" s="1005">
        <v>0</v>
      </c>
    </row>
    <row r="60" spans="1:4" hidden="1" x14ac:dyDescent="0.35">
      <c r="A60" s="1092" t="s">
        <v>166</v>
      </c>
      <c r="B60" s="1159">
        <v>5871</v>
      </c>
      <c r="C60" s="1159">
        <v>5871</v>
      </c>
      <c r="D60" s="1098">
        <v>0</v>
      </c>
    </row>
    <row r="61" spans="1:4" hidden="1" x14ac:dyDescent="0.35">
      <c r="A61" s="995" t="s">
        <v>33</v>
      </c>
      <c r="B61" s="1159">
        <v>569111</v>
      </c>
      <c r="C61" s="1159">
        <v>569111</v>
      </c>
      <c r="D61" s="1005">
        <v>0</v>
      </c>
    </row>
    <row r="62" spans="1:4" hidden="1" x14ac:dyDescent="0.35">
      <c r="A62" s="995" t="s">
        <v>7810</v>
      </c>
      <c r="B62" s="1159">
        <v>136445</v>
      </c>
      <c r="C62" s="1159">
        <v>136445</v>
      </c>
      <c r="D62" s="1005">
        <v>0</v>
      </c>
    </row>
    <row r="63" spans="1:4" hidden="1" x14ac:dyDescent="0.35">
      <c r="A63" s="995" t="s">
        <v>1806</v>
      </c>
      <c r="B63" s="1159">
        <v>4800</v>
      </c>
      <c r="C63" s="1159">
        <v>4800</v>
      </c>
      <c r="D63" s="1005">
        <v>0</v>
      </c>
    </row>
    <row r="64" spans="1:4" hidden="1" x14ac:dyDescent="0.35">
      <c r="A64" s="995" t="s">
        <v>8034</v>
      </c>
      <c r="B64" s="1159">
        <v>11932427</v>
      </c>
      <c r="C64" s="1159">
        <v>11932427</v>
      </c>
      <c r="D64" s="1005">
        <v>0</v>
      </c>
    </row>
    <row r="65" spans="1:4" hidden="1" x14ac:dyDescent="0.35">
      <c r="A65" s="995" t="s">
        <v>1690</v>
      </c>
      <c r="B65" s="1159">
        <v>13508</v>
      </c>
      <c r="C65" s="1159">
        <v>13508</v>
      </c>
      <c r="D65" s="1005">
        <v>0</v>
      </c>
    </row>
    <row r="66" spans="1:4" hidden="1" x14ac:dyDescent="0.35">
      <c r="A66" s="995" t="s">
        <v>8521</v>
      </c>
      <c r="B66" s="1159">
        <v>235522</v>
      </c>
      <c r="C66" s="1159">
        <v>235522</v>
      </c>
      <c r="D66" s="1005">
        <v>0</v>
      </c>
    </row>
    <row r="67" spans="1:4" hidden="1" x14ac:dyDescent="0.35">
      <c r="A67" s="995" t="s">
        <v>2022</v>
      </c>
      <c r="B67" s="1159">
        <v>290962</v>
      </c>
      <c r="C67" s="1159">
        <v>290962</v>
      </c>
      <c r="D67" s="1005">
        <v>0</v>
      </c>
    </row>
    <row r="68" spans="1:4" hidden="1" x14ac:dyDescent="0.35">
      <c r="A68" s="995" t="s">
        <v>9397</v>
      </c>
      <c r="B68" s="1159">
        <v>1080276</v>
      </c>
      <c r="C68" s="1159">
        <v>1080276</v>
      </c>
      <c r="D68" s="1005">
        <v>0</v>
      </c>
    </row>
    <row r="69" spans="1:4" hidden="1" x14ac:dyDescent="0.35">
      <c r="A69" s="995" t="s">
        <v>32</v>
      </c>
      <c r="B69" s="1159">
        <v>327433</v>
      </c>
      <c r="C69" s="1159">
        <v>327433</v>
      </c>
      <c r="D69" s="1005">
        <v>0</v>
      </c>
    </row>
    <row r="70" spans="1:4" hidden="1" x14ac:dyDescent="0.35">
      <c r="A70" s="995" t="s">
        <v>9955</v>
      </c>
      <c r="B70" s="1159">
        <v>385571</v>
      </c>
      <c r="C70" s="1159">
        <v>385571</v>
      </c>
      <c r="D70" s="1005">
        <v>0</v>
      </c>
    </row>
    <row r="71" spans="1:4" hidden="1" x14ac:dyDescent="0.35">
      <c r="A71" s="995" t="s">
        <v>2042</v>
      </c>
      <c r="B71" s="1159">
        <v>91259</v>
      </c>
      <c r="C71" s="1159">
        <v>91259</v>
      </c>
      <c r="D71" s="1005">
        <v>0</v>
      </c>
    </row>
    <row r="72" spans="1:4" hidden="1" x14ac:dyDescent="0.35">
      <c r="A72" s="995" t="s">
        <v>160</v>
      </c>
      <c r="B72" s="1159">
        <v>7375</v>
      </c>
      <c r="C72" s="1159">
        <v>7375</v>
      </c>
      <c r="D72" s="1005">
        <v>0</v>
      </c>
    </row>
    <row r="73" spans="1:4" hidden="1" x14ac:dyDescent="0.35">
      <c r="A73" s="995" t="s">
        <v>2262</v>
      </c>
      <c r="B73" s="1159">
        <v>81323</v>
      </c>
      <c r="C73" s="1159">
        <v>81323</v>
      </c>
      <c r="D73" s="1005">
        <v>0</v>
      </c>
    </row>
    <row r="74" spans="1:4" s="1006" customFormat="1" hidden="1" x14ac:dyDescent="0.35">
      <c r="A74" s="995" t="s">
        <v>44</v>
      </c>
      <c r="B74" s="1159">
        <v>10000</v>
      </c>
      <c r="C74" s="1159">
        <v>10000</v>
      </c>
      <c r="D74" s="1005">
        <v>0</v>
      </c>
    </row>
    <row r="75" spans="1:4" hidden="1" x14ac:dyDescent="0.35">
      <c r="A75" s="995" t="s">
        <v>2403</v>
      </c>
      <c r="B75" s="1159">
        <v>907</v>
      </c>
      <c r="C75" s="1159">
        <v>907</v>
      </c>
      <c r="D75" s="1005">
        <v>0</v>
      </c>
    </row>
    <row r="76" spans="1:4" hidden="1" x14ac:dyDescent="0.35">
      <c r="A76" s="995" t="s">
        <v>10367</v>
      </c>
      <c r="B76" s="1159">
        <v>1329980</v>
      </c>
      <c r="C76" s="1159">
        <v>1329980</v>
      </c>
      <c r="D76" s="1005">
        <v>0</v>
      </c>
    </row>
    <row r="77" spans="1:4" hidden="1" x14ac:dyDescent="0.35">
      <c r="A77" s="995" t="s">
        <v>2547</v>
      </c>
      <c r="B77" s="1159">
        <v>42578</v>
      </c>
      <c r="C77" s="1159">
        <v>42578</v>
      </c>
      <c r="D77" s="1005">
        <v>0</v>
      </c>
    </row>
    <row r="78" spans="1:4" hidden="1" x14ac:dyDescent="0.35">
      <c r="A78" s="995" t="s">
        <v>12211</v>
      </c>
      <c r="B78" s="1159">
        <v>110000</v>
      </c>
      <c r="C78" s="1159">
        <v>110000</v>
      </c>
      <c r="D78" s="1005">
        <v>0</v>
      </c>
    </row>
    <row r="79" spans="1:4" hidden="1" x14ac:dyDescent="0.35">
      <c r="A79" s="995" t="s">
        <v>2651</v>
      </c>
      <c r="B79" s="1159">
        <v>9647104</v>
      </c>
      <c r="C79" s="1159">
        <v>9647104</v>
      </c>
      <c r="D79" s="1005">
        <v>0</v>
      </c>
    </row>
    <row r="80" spans="1:4" hidden="1" x14ac:dyDescent="0.35">
      <c r="A80" s="995" t="s">
        <v>12783</v>
      </c>
      <c r="B80" s="1159">
        <v>2400664</v>
      </c>
      <c r="C80" s="1159">
        <v>2400664</v>
      </c>
      <c r="D80" s="1005">
        <v>0</v>
      </c>
    </row>
    <row r="81" spans="1:4" hidden="1" x14ac:dyDescent="0.35">
      <c r="A81" s="995" t="s">
        <v>2318</v>
      </c>
      <c r="B81" s="1159">
        <v>39773</v>
      </c>
      <c r="C81" s="1159">
        <v>39773</v>
      </c>
      <c r="D81" s="1005">
        <v>0</v>
      </c>
    </row>
    <row r="82" spans="1:4" hidden="1" x14ac:dyDescent="0.35">
      <c r="A82" s="995" t="s">
        <v>38</v>
      </c>
      <c r="B82" s="1159">
        <v>110704</v>
      </c>
      <c r="C82" s="1159">
        <v>110704</v>
      </c>
      <c r="D82" s="1005">
        <v>0</v>
      </c>
    </row>
    <row r="83" spans="1:4" hidden="1" x14ac:dyDescent="0.35">
      <c r="A83" s="995" t="s">
        <v>3383</v>
      </c>
      <c r="B83" s="1159">
        <v>4145</v>
      </c>
      <c r="C83" s="1159">
        <v>4145</v>
      </c>
      <c r="D83" s="1005">
        <v>0</v>
      </c>
    </row>
    <row r="84" spans="1:4" hidden="1" x14ac:dyDescent="0.35">
      <c r="A84" s="995" t="s">
        <v>13279</v>
      </c>
      <c r="B84" s="1159">
        <v>262000</v>
      </c>
      <c r="C84" s="1159">
        <v>262000</v>
      </c>
      <c r="D84" s="1005">
        <v>0</v>
      </c>
    </row>
    <row r="85" spans="1:4" hidden="1" x14ac:dyDescent="0.35">
      <c r="A85" s="995" t="s">
        <v>3400</v>
      </c>
      <c r="B85" s="1159">
        <v>25920</v>
      </c>
      <c r="C85" s="1159">
        <v>25920</v>
      </c>
      <c r="D85" s="1005">
        <v>0</v>
      </c>
    </row>
    <row r="86" spans="1:4" hidden="1" x14ac:dyDescent="0.35">
      <c r="A86" s="995" t="s">
        <v>13935</v>
      </c>
      <c r="B86" s="1159">
        <v>9340</v>
      </c>
      <c r="C86" s="1159">
        <v>9340</v>
      </c>
      <c r="D86" s="1005">
        <v>0</v>
      </c>
    </row>
    <row r="87" spans="1:4" hidden="1" x14ac:dyDescent="0.35">
      <c r="A87" s="1092" t="s">
        <v>8384</v>
      </c>
      <c r="B87" s="1159">
        <v>9340</v>
      </c>
      <c r="C87" s="1159">
        <v>9340</v>
      </c>
      <c r="D87" s="1005">
        <v>0</v>
      </c>
    </row>
    <row r="88" spans="1:4" hidden="1" x14ac:dyDescent="0.35">
      <c r="A88" s="995" t="s">
        <v>3621</v>
      </c>
      <c r="B88" s="1159">
        <v>1205380</v>
      </c>
      <c r="C88" s="1159">
        <v>1205380</v>
      </c>
      <c r="D88" s="1005">
        <v>0</v>
      </c>
    </row>
    <row r="89" spans="1:4" hidden="1" x14ac:dyDescent="0.35">
      <c r="A89" s="995" t="s">
        <v>2093</v>
      </c>
      <c r="B89" s="1159">
        <v>148869</v>
      </c>
      <c r="C89" s="1159">
        <v>148869</v>
      </c>
      <c r="D89" s="1005">
        <v>0</v>
      </c>
    </row>
    <row r="90" spans="1:4" hidden="1" x14ac:dyDescent="0.35">
      <c r="A90" s="995" t="s">
        <v>1675</v>
      </c>
      <c r="B90" s="1159">
        <v>155133</v>
      </c>
      <c r="C90" s="1159">
        <v>155133</v>
      </c>
      <c r="D90" s="1005">
        <v>0</v>
      </c>
    </row>
    <row r="91" spans="1:4" hidden="1" x14ac:dyDescent="0.35">
      <c r="A91" s="995" t="s">
        <v>15004</v>
      </c>
      <c r="B91" s="1159">
        <v>53554</v>
      </c>
      <c r="C91" s="1159">
        <v>53554</v>
      </c>
      <c r="D91" s="1005">
        <v>0</v>
      </c>
    </row>
    <row r="92" spans="1:4" hidden="1" x14ac:dyDescent="0.35">
      <c r="A92" s="995" t="s">
        <v>18</v>
      </c>
      <c r="B92" s="1159">
        <v>150590</v>
      </c>
      <c r="C92" s="1159">
        <v>150590</v>
      </c>
      <c r="D92" s="1005">
        <v>0</v>
      </c>
    </row>
    <row r="93" spans="1:4" hidden="1" x14ac:dyDescent="0.35">
      <c r="A93" s="995" t="s">
        <v>962</v>
      </c>
      <c r="B93" s="1159">
        <v>144342</v>
      </c>
      <c r="C93" s="1159">
        <v>144342</v>
      </c>
      <c r="D93" s="1005">
        <v>0</v>
      </c>
    </row>
    <row r="94" spans="1:4" hidden="1" x14ac:dyDescent="0.35">
      <c r="A94" s="995" t="s">
        <v>4720</v>
      </c>
      <c r="B94" s="1159">
        <v>644100</v>
      </c>
      <c r="C94" s="1159">
        <v>644100</v>
      </c>
      <c r="D94" s="1005">
        <v>0</v>
      </c>
    </row>
    <row r="95" spans="1:4" hidden="1" x14ac:dyDescent="0.35">
      <c r="A95" s="995" t="s">
        <v>7914</v>
      </c>
      <c r="B95" s="1159">
        <v>3715694</v>
      </c>
      <c r="C95" s="1159">
        <v>3715694</v>
      </c>
      <c r="D95" s="1005">
        <v>0</v>
      </c>
    </row>
    <row r="96" spans="1:4" hidden="1" x14ac:dyDescent="0.35">
      <c r="A96" s="995" t="s">
        <v>4883</v>
      </c>
      <c r="B96" s="1159">
        <v>262657</v>
      </c>
      <c r="C96" s="1159">
        <v>262657</v>
      </c>
      <c r="D96" s="1005">
        <v>0</v>
      </c>
    </row>
    <row r="97" spans="1:4" hidden="1" x14ac:dyDescent="0.35">
      <c r="A97" s="995" t="s">
        <v>7946</v>
      </c>
      <c r="B97" s="1159">
        <v>241139</v>
      </c>
      <c r="C97" s="1159">
        <v>241139</v>
      </c>
      <c r="D97" s="1005">
        <v>0</v>
      </c>
    </row>
    <row r="98" spans="1:4" hidden="1" x14ac:dyDescent="0.35">
      <c r="A98" s="995" t="s">
        <v>5051</v>
      </c>
      <c r="B98" s="1159">
        <v>206944</v>
      </c>
      <c r="C98" s="1159">
        <v>206944</v>
      </c>
      <c r="D98" s="1005">
        <v>0</v>
      </c>
    </row>
    <row r="99" spans="1:4" hidden="1" x14ac:dyDescent="0.35">
      <c r="A99" s="995" t="s">
        <v>8068</v>
      </c>
      <c r="B99" s="1159">
        <v>142848</v>
      </c>
      <c r="C99" s="1159">
        <v>142848</v>
      </c>
      <c r="D99" s="1005">
        <v>0</v>
      </c>
    </row>
    <row r="100" spans="1:4" hidden="1" x14ac:dyDescent="0.35">
      <c r="A100" s="995" t="s">
        <v>4813</v>
      </c>
      <c r="B100" s="1159">
        <v>15712</v>
      </c>
      <c r="C100" s="1159">
        <v>15712</v>
      </c>
      <c r="D100" s="1005">
        <v>0</v>
      </c>
    </row>
    <row r="101" spans="1:4" hidden="1" x14ac:dyDescent="0.35">
      <c r="A101" s="995" t="s">
        <v>8547</v>
      </c>
      <c r="B101" s="1159">
        <v>2892546</v>
      </c>
      <c r="C101" s="1159">
        <v>2892546</v>
      </c>
      <c r="D101" s="1005">
        <v>0</v>
      </c>
    </row>
    <row r="102" spans="1:4" hidden="1" x14ac:dyDescent="0.35">
      <c r="A102" s="995" t="s">
        <v>5226</v>
      </c>
      <c r="B102" s="1159">
        <v>862774</v>
      </c>
      <c r="C102" s="1159">
        <v>862774</v>
      </c>
      <c r="D102" s="1005">
        <v>0</v>
      </c>
    </row>
    <row r="103" spans="1:4" hidden="1" x14ac:dyDescent="0.35">
      <c r="A103" s="995" t="s">
        <v>8645</v>
      </c>
      <c r="B103" s="1159">
        <v>11292323</v>
      </c>
      <c r="C103" s="1159">
        <v>11292323</v>
      </c>
      <c r="D103" s="1005">
        <v>0</v>
      </c>
    </row>
    <row r="104" spans="1:4" hidden="1" x14ac:dyDescent="0.35">
      <c r="A104" s="995" t="s">
        <v>5319</v>
      </c>
      <c r="B104" s="1159">
        <v>52679</v>
      </c>
      <c r="C104" s="1159">
        <v>52679</v>
      </c>
      <c r="D104" s="1005">
        <v>0</v>
      </c>
    </row>
    <row r="105" spans="1:4" hidden="1" x14ac:dyDescent="0.35">
      <c r="A105" s="995" t="s">
        <v>8864</v>
      </c>
      <c r="B105" s="1159">
        <v>2901296</v>
      </c>
      <c r="C105" s="1159">
        <v>2901296</v>
      </c>
      <c r="D105" s="1005">
        <v>0</v>
      </c>
    </row>
    <row r="106" spans="1:4" hidden="1" x14ac:dyDescent="0.35">
      <c r="A106" s="995" t="s">
        <v>5547</v>
      </c>
      <c r="B106" s="1159">
        <v>202398</v>
      </c>
      <c r="C106" s="1159">
        <v>202398</v>
      </c>
      <c r="D106" s="1005">
        <v>0</v>
      </c>
    </row>
    <row r="107" spans="1:4" hidden="1" x14ac:dyDescent="0.35">
      <c r="A107" s="995" t="s">
        <v>9495</v>
      </c>
      <c r="B107" s="1159">
        <v>69638</v>
      </c>
      <c r="C107" s="1159">
        <v>69638</v>
      </c>
      <c r="D107" s="1005">
        <v>0</v>
      </c>
    </row>
    <row r="108" spans="1:4" hidden="1" x14ac:dyDescent="0.35">
      <c r="A108" s="995" t="s">
        <v>5708</v>
      </c>
      <c r="B108" s="1159">
        <v>189460</v>
      </c>
      <c r="C108" s="1159">
        <v>189460</v>
      </c>
      <c r="D108" s="1005">
        <v>0</v>
      </c>
    </row>
    <row r="109" spans="1:4" hidden="1" x14ac:dyDescent="0.35">
      <c r="A109" s="995" t="s">
        <v>9757</v>
      </c>
      <c r="B109" s="1159">
        <v>6398047</v>
      </c>
      <c r="C109" s="1159">
        <v>6398047</v>
      </c>
      <c r="D109" s="1005">
        <v>0</v>
      </c>
    </row>
    <row r="110" spans="1:4" hidden="1" x14ac:dyDescent="0.35">
      <c r="A110" s="995" t="s">
        <v>5719</v>
      </c>
      <c r="B110" s="1159">
        <v>271758</v>
      </c>
      <c r="C110" s="1159">
        <v>271758</v>
      </c>
      <c r="D110" s="1005">
        <v>0</v>
      </c>
    </row>
    <row r="111" spans="1:4" hidden="1" x14ac:dyDescent="0.35">
      <c r="A111" s="995" t="s">
        <v>12251</v>
      </c>
      <c r="B111" s="1159">
        <v>1278570</v>
      </c>
      <c r="C111" s="1159">
        <v>1278570</v>
      </c>
      <c r="D111" s="1005">
        <v>0</v>
      </c>
    </row>
    <row r="112" spans="1:4" hidden="1" x14ac:dyDescent="0.35">
      <c r="A112" s="995" t="s">
        <v>5728</v>
      </c>
      <c r="B112" s="1159">
        <v>20800</v>
      </c>
      <c r="C112" s="1159">
        <v>20800</v>
      </c>
      <c r="D112" s="1005">
        <v>0</v>
      </c>
    </row>
    <row r="113" spans="1:4" hidden="1" x14ac:dyDescent="0.35">
      <c r="A113" s="995" t="s">
        <v>2786</v>
      </c>
      <c r="B113" s="1159">
        <v>4910436</v>
      </c>
      <c r="C113" s="1159">
        <v>4910436</v>
      </c>
      <c r="D113" s="1005">
        <v>0</v>
      </c>
    </row>
    <row r="114" spans="1:4" hidden="1" x14ac:dyDescent="0.35">
      <c r="A114" s="995" t="s">
        <v>5810</v>
      </c>
      <c r="B114" s="1159">
        <v>317719</v>
      </c>
      <c r="C114" s="1159">
        <v>317719</v>
      </c>
      <c r="D114" s="1005">
        <v>0</v>
      </c>
    </row>
    <row r="115" spans="1:4" hidden="1" x14ac:dyDescent="0.35">
      <c r="A115" s="995" t="s">
        <v>10459</v>
      </c>
      <c r="B115" s="1159">
        <v>1683705</v>
      </c>
      <c r="C115" s="1159">
        <v>1683705</v>
      </c>
      <c r="D115" s="1005">
        <v>0</v>
      </c>
    </row>
    <row r="116" spans="1:4" hidden="1" x14ac:dyDescent="0.35">
      <c r="A116" s="995" t="s">
        <v>6102</v>
      </c>
      <c r="B116" s="1159">
        <v>126398</v>
      </c>
      <c r="C116" s="1159">
        <v>126398</v>
      </c>
      <c r="D116" s="1005">
        <v>0</v>
      </c>
    </row>
    <row r="117" spans="1:4" hidden="1" x14ac:dyDescent="0.35">
      <c r="A117" s="995" t="s">
        <v>10559</v>
      </c>
      <c r="B117" s="1159">
        <v>1846282</v>
      </c>
      <c r="C117" s="1159">
        <v>1846282</v>
      </c>
      <c r="D117" s="1005">
        <v>0</v>
      </c>
    </row>
    <row r="118" spans="1:4" hidden="1" x14ac:dyDescent="0.35">
      <c r="A118" s="995" t="s">
        <v>6247</v>
      </c>
      <c r="B118" s="1159">
        <v>64600</v>
      </c>
      <c r="C118" s="1159">
        <v>64600</v>
      </c>
      <c r="D118" s="1005">
        <v>0</v>
      </c>
    </row>
    <row r="119" spans="1:4" hidden="1" x14ac:dyDescent="0.35">
      <c r="A119" s="995" t="s">
        <v>9344</v>
      </c>
      <c r="B119" s="1159">
        <v>4450511</v>
      </c>
      <c r="C119" s="1159">
        <v>4450511</v>
      </c>
      <c r="D119" s="1005">
        <v>0</v>
      </c>
    </row>
    <row r="120" spans="1:4" x14ac:dyDescent="0.35">
      <c r="A120" s="995" t="s">
        <v>11054</v>
      </c>
      <c r="B120" s="1159">
        <v>900642</v>
      </c>
      <c r="C120" s="1159">
        <v>900642</v>
      </c>
      <c r="D120" s="1005">
        <v>0</v>
      </c>
    </row>
    <row r="121" spans="1:4" x14ac:dyDescent="0.35">
      <c r="A121" s="995" t="s">
        <v>10564</v>
      </c>
      <c r="B121" s="1159">
        <v>21004486</v>
      </c>
      <c r="C121" s="1159">
        <v>21004486</v>
      </c>
      <c r="D121" s="1005">
        <v>0</v>
      </c>
    </row>
    <row r="122" spans="1:4" x14ac:dyDescent="0.35">
      <c r="A122" s="995" t="s">
        <v>11249</v>
      </c>
      <c r="B122" s="1159">
        <v>34476</v>
      </c>
      <c r="C122" s="1159">
        <v>34476</v>
      </c>
      <c r="D122" s="1005">
        <v>0</v>
      </c>
    </row>
    <row r="123" spans="1:4" x14ac:dyDescent="0.35">
      <c r="A123" s="995" t="s">
        <v>10986</v>
      </c>
      <c r="B123" s="1159">
        <v>69890</v>
      </c>
      <c r="C123" s="1159">
        <v>69890</v>
      </c>
      <c r="D123" s="1005">
        <v>0</v>
      </c>
    </row>
    <row r="124" spans="1:4" x14ac:dyDescent="0.35">
      <c r="A124" s="995" t="s">
        <v>11586</v>
      </c>
      <c r="B124" s="1159">
        <v>1897732</v>
      </c>
      <c r="C124" s="1159">
        <v>1897732</v>
      </c>
      <c r="D124" s="1005">
        <v>0</v>
      </c>
    </row>
    <row r="125" spans="1:4" x14ac:dyDescent="0.35">
      <c r="A125" s="995" t="s">
        <v>11864</v>
      </c>
      <c r="B125" s="1159">
        <v>19281345</v>
      </c>
      <c r="C125" s="1159">
        <v>19281345</v>
      </c>
      <c r="D125" s="1005">
        <v>0</v>
      </c>
    </row>
    <row r="126" spans="1:4" x14ac:dyDescent="0.35">
      <c r="A126" s="995" t="s">
        <v>6407</v>
      </c>
      <c r="B126" s="1159">
        <v>959942</v>
      </c>
      <c r="C126" s="1159">
        <v>959942</v>
      </c>
      <c r="D126" s="1005">
        <v>0</v>
      </c>
    </row>
    <row r="127" spans="1:4" x14ac:dyDescent="0.35">
      <c r="A127" s="995" t="s">
        <v>11685</v>
      </c>
      <c r="B127" s="1159">
        <v>62941</v>
      </c>
      <c r="C127" s="1159">
        <v>62941</v>
      </c>
      <c r="D127" s="1005">
        <v>0</v>
      </c>
    </row>
    <row r="128" spans="1:4" x14ac:dyDescent="0.35">
      <c r="A128" s="995" t="s">
        <v>6505</v>
      </c>
      <c r="B128" s="1159">
        <v>74613</v>
      </c>
      <c r="C128" s="1159">
        <v>74613</v>
      </c>
      <c r="D128" s="1005">
        <v>0</v>
      </c>
    </row>
    <row r="129" spans="1:4" x14ac:dyDescent="0.35">
      <c r="A129" s="995" t="s">
        <v>11488</v>
      </c>
      <c r="B129" s="1159">
        <v>576715</v>
      </c>
      <c r="C129" s="1159">
        <v>576715</v>
      </c>
      <c r="D129" s="1005">
        <v>0</v>
      </c>
    </row>
    <row r="130" spans="1:4" x14ac:dyDescent="0.35">
      <c r="A130" s="995" t="s">
        <v>6506</v>
      </c>
      <c r="B130" s="1159">
        <v>798186</v>
      </c>
      <c r="C130" s="1159">
        <v>798186</v>
      </c>
      <c r="D130" s="1005">
        <v>0</v>
      </c>
    </row>
    <row r="131" spans="1:4" x14ac:dyDescent="0.35">
      <c r="A131" s="995" t="s">
        <v>10110</v>
      </c>
      <c r="B131" s="1159">
        <v>80000</v>
      </c>
      <c r="C131" s="1159">
        <v>80000</v>
      </c>
      <c r="D131" s="1005">
        <v>0</v>
      </c>
    </row>
    <row r="132" spans="1:4" x14ac:dyDescent="0.35">
      <c r="A132" s="995" t="s">
        <v>6509</v>
      </c>
      <c r="B132" s="1159">
        <v>1741940</v>
      </c>
      <c r="C132" s="1159">
        <v>1741940</v>
      </c>
      <c r="D132" s="1005">
        <v>0</v>
      </c>
    </row>
    <row r="133" spans="1:4" x14ac:dyDescent="0.35">
      <c r="A133" s="995" t="s">
        <v>12171</v>
      </c>
      <c r="B133" s="1159">
        <v>4325162</v>
      </c>
      <c r="C133" s="1159">
        <v>4325162</v>
      </c>
      <c r="D133" s="1005">
        <v>0</v>
      </c>
    </row>
    <row r="134" spans="1:4" x14ac:dyDescent="0.35">
      <c r="A134" s="995" t="s">
        <v>6718</v>
      </c>
      <c r="B134" s="1159">
        <v>270400</v>
      </c>
      <c r="C134" s="1159">
        <v>270400</v>
      </c>
      <c r="D134" s="1005">
        <v>0</v>
      </c>
    </row>
    <row r="135" spans="1:4" x14ac:dyDescent="0.35">
      <c r="A135" s="995" t="s">
        <v>12774</v>
      </c>
      <c r="B135" s="1159">
        <v>285639</v>
      </c>
      <c r="C135" s="1159">
        <v>285639</v>
      </c>
      <c r="D135" s="1005">
        <v>0</v>
      </c>
    </row>
    <row r="136" spans="1:4" x14ac:dyDescent="0.35">
      <c r="A136" s="995" t="s">
        <v>6953</v>
      </c>
      <c r="B136" s="1159">
        <v>975613</v>
      </c>
      <c r="C136" s="1159">
        <v>975613</v>
      </c>
      <c r="D136" s="1005">
        <v>0</v>
      </c>
    </row>
    <row r="137" spans="1:4" x14ac:dyDescent="0.35">
      <c r="A137" s="995" t="s">
        <v>12671</v>
      </c>
      <c r="B137" s="1159">
        <v>4980398</v>
      </c>
      <c r="C137" s="1159">
        <v>4980398</v>
      </c>
      <c r="D137" s="1005">
        <v>0</v>
      </c>
    </row>
    <row r="138" spans="1:4" x14ac:dyDescent="0.35">
      <c r="A138" s="995" t="s">
        <v>3945</v>
      </c>
      <c r="B138" s="1159">
        <v>514945</v>
      </c>
      <c r="C138" s="1159">
        <v>514945</v>
      </c>
      <c r="D138" s="1005">
        <v>0</v>
      </c>
    </row>
    <row r="139" spans="1:4" x14ac:dyDescent="0.35">
      <c r="A139" s="995" t="s">
        <v>1399</v>
      </c>
      <c r="B139" s="1159">
        <v>26199453</v>
      </c>
      <c r="C139" s="1159">
        <v>26199453</v>
      </c>
      <c r="D139" s="1005">
        <v>0</v>
      </c>
    </row>
    <row r="140" spans="1:4" x14ac:dyDescent="0.35">
      <c r="A140" s="995" t="s">
        <v>7065</v>
      </c>
      <c r="B140" s="1159">
        <v>1567993</v>
      </c>
      <c r="C140" s="1159">
        <v>1567993</v>
      </c>
      <c r="D140" s="1005">
        <v>0</v>
      </c>
    </row>
    <row r="141" spans="1:4" x14ac:dyDescent="0.35">
      <c r="A141" s="995" t="s">
        <v>13165</v>
      </c>
      <c r="B141" s="1159">
        <v>4937023</v>
      </c>
      <c r="C141" s="1159">
        <v>4937023</v>
      </c>
      <c r="D141" s="1005">
        <v>0</v>
      </c>
    </row>
    <row r="142" spans="1:4" x14ac:dyDescent="0.35">
      <c r="A142" s="995" t="s">
        <v>12048</v>
      </c>
      <c r="B142" s="1159">
        <v>95402</v>
      </c>
      <c r="C142" s="1159">
        <v>95402</v>
      </c>
      <c r="D142" s="1005">
        <v>0</v>
      </c>
    </row>
    <row r="143" spans="1:4" x14ac:dyDescent="0.35">
      <c r="A143" s="995" t="s">
        <v>130</v>
      </c>
      <c r="B143" s="1159">
        <v>624947</v>
      </c>
      <c r="C143" s="1159">
        <v>624947</v>
      </c>
      <c r="D143" s="1005">
        <v>0</v>
      </c>
    </row>
    <row r="144" spans="1:4" x14ac:dyDescent="0.35">
      <c r="A144" s="995" t="s">
        <v>13417</v>
      </c>
      <c r="B144" s="1159">
        <v>1736281</v>
      </c>
      <c r="C144" s="1159">
        <v>1736281</v>
      </c>
      <c r="D144" s="1005">
        <v>0</v>
      </c>
    </row>
    <row r="145" spans="1:4" x14ac:dyDescent="0.35">
      <c r="A145" s="995" t="s">
        <v>1202</v>
      </c>
      <c r="B145" s="1159">
        <v>59350</v>
      </c>
      <c r="C145" s="1159">
        <v>59350</v>
      </c>
      <c r="D145" s="1005">
        <v>0</v>
      </c>
    </row>
    <row r="146" spans="1:4" x14ac:dyDescent="0.35">
      <c r="A146" s="995" t="s">
        <v>13636</v>
      </c>
      <c r="B146" s="1159">
        <v>69559</v>
      </c>
      <c r="C146" s="1159">
        <v>69559</v>
      </c>
      <c r="D146" s="1005">
        <v>0</v>
      </c>
    </row>
    <row r="147" spans="1:4" x14ac:dyDescent="0.35">
      <c r="A147" s="995" t="s">
        <v>7655</v>
      </c>
      <c r="B147" s="1159">
        <v>1303060</v>
      </c>
      <c r="C147" s="1159">
        <v>1303060</v>
      </c>
      <c r="D147" s="1005">
        <v>0</v>
      </c>
    </row>
    <row r="148" spans="1:4" x14ac:dyDescent="0.35">
      <c r="A148" s="995" t="s">
        <v>13519</v>
      </c>
      <c r="B148" s="1159">
        <v>1192404</v>
      </c>
      <c r="C148" s="1159">
        <v>1192404</v>
      </c>
      <c r="D148" s="1005">
        <v>0</v>
      </c>
    </row>
    <row r="149" spans="1:4" x14ac:dyDescent="0.35">
      <c r="A149" s="995" t="s">
        <v>37</v>
      </c>
      <c r="B149" s="1159">
        <v>74360</v>
      </c>
      <c r="C149" s="1159">
        <v>74360</v>
      </c>
      <c r="D149" s="1005">
        <v>0</v>
      </c>
    </row>
    <row r="150" spans="1:4" x14ac:dyDescent="0.35">
      <c r="A150" s="995" t="s">
        <v>13904</v>
      </c>
      <c r="B150" s="1159">
        <v>261500</v>
      </c>
      <c r="C150" s="1159">
        <v>261500</v>
      </c>
      <c r="D150" s="1005">
        <v>0</v>
      </c>
    </row>
    <row r="151" spans="1:4" x14ac:dyDescent="0.35">
      <c r="A151" s="995" t="s">
        <v>2932</v>
      </c>
      <c r="B151" s="1159">
        <v>6628809</v>
      </c>
      <c r="C151" s="1159">
        <v>6628809</v>
      </c>
      <c r="D151" s="1005">
        <v>0</v>
      </c>
    </row>
    <row r="152" spans="1:4" x14ac:dyDescent="0.35">
      <c r="A152" s="995" t="s">
        <v>2226</v>
      </c>
      <c r="B152" s="1159">
        <v>381380</v>
      </c>
      <c r="C152" s="1159">
        <v>381380</v>
      </c>
      <c r="D152" s="1005">
        <v>0</v>
      </c>
    </row>
    <row r="153" spans="1:4" x14ac:dyDescent="0.35">
      <c r="A153" s="995" t="s">
        <v>2648</v>
      </c>
      <c r="B153" s="1159">
        <v>202856</v>
      </c>
      <c r="C153" s="1159">
        <v>202856</v>
      </c>
      <c r="D153" s="1005">
        <v>0</v>
      </c>
    </row>
    <row r="154" spans="1:4" x14ac:dyDescent="0.35">
      <c r="A154" s="995" t="s">
        <v>1396</v>
      </c>
      <c r="B154" s="1159">
        <v>3227014</v>
      </c>
      <c r="C154" s="1159">
        <v>3227014</v>
      </c>
      <c r="D154" s="1005">
        <v>0</v>
      </c>
    </row>
    <row r="155" spans="1:4" x14ac:dyDescent="0.35">
      <c r="A155" s="995" t="s">
        <v>2270</v>
      </c>
      <c r="B155" s="1159">
        <v>166908</v>
      </c>
      <c r="C155" s="1159">
        <v>166908</v>
      </c>
      <c r="D155" s="1005">
        <v>0</v>
      </c>
    </row>
    <row r="156" spans="1:4" x14ac:dyDescent="0.35">
      <c r="A156" s="995" t="s">
        <v>14596</v>
      </c>
      <c r="B156" s="1159">
        <v>385366</v>
      </c>
      <c r="C156" s="1159">
        <v>385366</v>
      </c>
      <c r="D156" s="1005">
        <v>0</v>
      </c>
    </row>
    <row r="157" spans="1:4" x14ac:dyDescent="0.35">
      <c r="A157" s="995" t="s">
        <v>3732</v>
      </c>
      <c r="B157" s="1159">
        <v>633124</v>
      </c>
      <c r="C157" s="1159">
        <v>633124</v>
      </c>
      <c r="D157" s="1005">
        <v>0</v>
      </c>
    </row>
    <row r="158" spans="1:4" x14ac:dyDescent="0.35">
      <c r="A158" s="995" t="s">
        <v>15033</v>
      </c>
      <c r="B158" s="1159">
        <v>1747659</v>
      </c>
      <c r="C158" s="1159">
        <v>1747659</v>
      </c>
      <c r="D158" s="1005">
        <v>0</v>
      </c>
    </row>
    <row r="159" spans="1:4" x14ac:dyDescent="0.35">
      <c r="A159" s="995" t="s">
        <v>1804</v>
      </c>
      <c r="B159" s="1159">
        <v>236720</v>
      </c>
      <c r="C159" s="1159">
        <v>236720</v>
      </c>
      <c r="D159" s="1005">
        <v>0</v>
      </c>
    </row>
    <row r="160" spans="1:4" x14ac:dyDescent="0.35">
      <c r="A160" s="995" t="s">
        <v>1214</v>
      </c>
      <c r="B160" s="1159">
        <v>258956</v>
      </c>
      <c r="C160" s="1159">
        <v>258956</v>
      </c>
      <c r="D160" s="1005">
        <v>0</v>
      </c>
    </row>
    <row r="161" spans="1:4" x14ac:dyDescent="0.35">
      <c r="A161" s="995" t="s">
        <v>2088</v>
      </c>
      <c r="B161" s="1159">
        <v>64441</v>
      </c>
      <c r="C161" s="1159">
        <v>64441</v>
      </c>
      <c r="D161" s="1005">
        <v>0</v>
      </c>
    </row>
    <row r="162" spans="1:4" x14ac:dyDescent="0.35">
      <c r="A162" s="995" t="s">
        <v>6645</v>
      </c>
      <c r="B162" s="1159"/>
      <c r="C162" s="1159"/>
      <c r="D162" s="1005">
        <v>0</v>
      </c>
    </row>
    <row r="163" spans="1:4" x14ac:dyDescent="0.35">
      <c r="A163" s="995" t="s">
        <v>15260</v>
      </c>
      <c r="B163" s="1159">
        <v>528269</v>
      </c>
      <c r="C163" s="1159">
        <v>528269</v>
      </c>
      <c r="D163" s="1005">
        <v>0</v>
      </c>
    </row>
    <row r="164" spans="1:4" x14ac:dyDescent="0.35">
      <c r="A164" s="995" t="s">
        <v>7728</v>
      </c>
      <c r="B164" s="1159">
        <v>221361</v>
      </c>
      <c r="C164" s="1159">
        <v>221361</v>
      </c>
      <c r="D164" s="1005">
        <v>0</v>
      </c>
    </row>
    <row r="165" spans="1:4" x14ac:dyDescent="0.35">
      <c r="A165" s="995" t="s">
        <v>7741</v>
      </c>
      <c r="B165" s="1159">
        <v>319499</v>
      </c>
      <c r="C165" s="1159">
        <v>319499</v>
      </c>
      <c r="D165" s="1005">
        <v>0</v>
      </c>
    </row>
    <row r="166" spans="1:4" x14ac:dyDescent="0.35">
      <c r="A166" s="995" t="s">
        <v>7110</v>
      </c>
      <c r="B166" s="1159">
        <v>565282</v>
      </c>
      <c r="C166" s="1159">
        <v>565282</v>
      </c>
      <c r="D166" s="1005">
        <v>0</v>
      </c>
    </row>
    <row r="167" spans="1:4" x14ac:dyDescent="0.35">
      <c r="A167" s="995" t="s">
        <v>16309</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330123593.5</v>
      </c>
      <c r="C175" s="1009">
        <v>322004394.5</v>
      </c>
      <c r="D175" s="1010">
        <v>8119199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34" t="s">
        <v>13367</v>
      </c>
      <c r="B4" s="1335"/>
      <c r="C4" s="1336"/>
      <c r="E4" s="1334" t="s">
        <v>10302</v>
      </c>
      <c r="F4" s="1335"/>
      <c r="G4" s="1336"/>
      <c r="I4" s="1334" t="s">
        <v>8015</v>
      </c>
      <c r="J4" s="1335"/>
      <c r="K4" s="1336"/>
      <c r="M4" s="1334" t="s">
        <v>7086</v>
      </c>
      <c r="N4" s="1335"/>
      <c r="O4" s="1336"/>
      <c r="Q4" s="1334" t="s">
        <v>6016</v>
      </c>
      <c r="R4" s="1335"/>
      <c r="S4" s="1336"/>
      <c r="U4" s="1334" t="s">
        <v>5068</v>
      </c>
      <c r="V4" s="1335"/>
      <c r="W4" s="1336"/>
      <c r="Y4" s="1334" t="s">
        <v>3662</v>
      </c>
      <c r="Z4" s="1335"/>
      <c r="AA4" s="1336"/>
      <c r="AC4" s="1334" t="s">
        <v>2639</v>
      </c>
      <c r="AD4" s="1335"/>
      <c r="AE4" s="1336"/>
      <c r="AG4" s="1348" t="s">
        <v>6018</v>
      </c>
      <c r="AH4" s="1349"/>
      <c r="AI4" s="1350"/>
      <c r="AK4" s="1365" t="s">
        <v>1084</v>
      </c>
      <c r="AL4" s="1366"/>
      <c r="AM4" s="1367"/>
    </row>
    <row r="5" spans="1:46" ht="21" customHeight="1" x14ac:dyDescent="0.25">
      <c r="A5" s="1337"/>
      <c r="B5" s="1338"/>
      <c r="C5" s="1339"/>
      <c r="E5" s="1337"/>
      <c r="F5" s="1338"/>
      <c r="G5" s="1339"/>
      <c r="I5" s="1337"/>
      <c r="J5" s="1338"/>
      <c r="K5" s="1339"/>
      <c r="M5" s="1337"/>
      <c r="N5" s="1338"/>
      <c r="O5" s="1339"/>
      <c r="Q5" s="1337"/>
      <c r="R5" s="1338"/>
      <c r="S5" s="1339"/>
      <c r="U5" s="1337"/>
      <c r="V5" s="1338"/>
      <c r="W5" s="1339"/>
      <c r="Y5" s="1337"/>
      <c r="Z5" s="1338"/>
      <c r="AA5" s="1339"/>
      <c r="AC5" s="1337"/>
      <c r="AD5" s="1338"/>
      <c r="AE5" s="1339"/>
      <c r="AF5" s="3"/>
      <c r="AG5" s="1351"/>
      <c r="AH5" s="1352"/>
      <c r="AI5" s="1353"/>
      <c r="AK5" s="1365"/>
      <c r="AL5" s="1366"/>
      <c r="AM5" s="136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SUM(Posting!E23666:E30134)</f>
        <v>52713719.666666672</v>
      </c>
      <c r="C16" s="275">
        <f>SUM(Posting!F23666:F30134)</f>
        <v>77748755</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317949248.01162058</v>
      </c>
      <c r="C19" s="278">
        <f>SUM(C7:C18)</f>
        <v>372331030.93799996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54381782.926379383</v>
      </c>
      <c r="G21" s="698">
        <f>G19-F19</f>
        <v>75935584.385159969</v>
      </c>
      <c r="K21" s="698">
        <f>K19-J19</f>
        <v>46800541.815737337</v>
      </c>
      <c r="O21" s="698">
        <f>O19-N19</f>
        <v>15703108.030833334</v>
      </c>
      <c r="S21" s="3">
        <f>S19-R19</f>
        <v>12408423.384024575</v>
      </c>
      <c r="AD21" s="3"/>
    </row>
    <row r="22" spans="1:41" ht="15.75" x14ac:dyDescent="0.25">
      <c r="A22" s="1340"/>
      <c r="B22" s="1340"/>
      <c r="C22" s="1"/>
      <c r="E22" s="1340"/>
      <c r="F22" s="1340"/>
      <c r="G22" s="1"/>
      <c r="K22" s="698"/>
      <c r="M22" s="1340" t="s">
        <v>7703</v>
      </c>
      <c r="N22" s="1340"/>
      <c r="O22" s="1">
        <v>2831635</v>
      </c>
      <c r="U22" s="3">
        <f>S19-R19</f>
        <v>12408423.384024575</v>
      </c>
      <c r="Y22" s="3"/>
      <c r="Z22" s="3"/>
      <c r="AC22" s="3"/>
      <c r="AG22" s="3"/>
      <c r="AK22" s="3"/>
    </row>
    <row r="23" spans="1:41" ht="15.75" customHeight="1" x14ac:dyDescent="0.3">
      <c r="A23" s="1341" t="s">
        <v>11384</v>
      </c>
      <c r="B23" s="1341"/>
      <c r="C23" s="1341"/>
      <c r="E23" s="1341" t="s">
        <v>11384</v>
      </c>
      <c r="F23" s="1341"/>
      <c r="G23" s="1341"/>
      <c r="I23" s="1341" t="s">
        <v>11384</v>
      </c>
      <c r="J23" s="1341"/>
      <c r="K23" s="1341"/>
      <c r="M23" s="1340" t="s">
        <v>7704</v>
      </c>
      <c r="N23" s="134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40" t="s">
        <v>8171</v>
      </c>
      <c r="N24" s="1340"/>
      <c r="O24" s="1">
        <v>2434251</v>
      </c>
    </row>
    <row r="25" spans="1:41" ht="18.75" x14ac:dyDescent="0.25">
      <c r="A25" s="2" t="s">
        <v>11386</v>
      </c>
      <c r="B25" s="1018">
        <f ca="1">Profit!P5</f>
        <v>16859723.629032258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298390052.44710445</v>
      </c>
      <c r="C28" s="278">
        <f ca="1">C19-C25-C26</f>
        <v>348053995.93799996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49663943.49089551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56" t="s">
        <v>2640</v>
      </c>
      <c r="AK38" s="1357"/>
      <c r="AL38" s="1357"/>
      <c r="AM38" s="1357"/>
      <c r="AN38" s="1357"/>
      <c r="AO38" s="1357"/>
      <c r="AP38" s="1357"/>
      <c r="AQ38" s="1357"/>
      <c r="AR38" s="1357"/>
      <c r="AS38" s="1357"/>
      <c r="AT38" s="1358"/>
    </row>
    <row r="39" spans="2:46" ht="15" customHeight="1" x14ac:dyDescent="0.25">
      <c r="AJ39" s="1359"/>
      <c r="AK39" s="1360"/>
      <c r="AL39" s="1360"/>
      <c r="AM39" s="1360"/>
      <c r="AN39" s="1360"/>
      <c r="AO39" s="1360"/>
      <c r="AP39" s="1360"/>
      <c r="AQ39" s="1360"/>
      <c r="AR39" s="1360"/>
      <c r="AS39" s="1360"/>
      <c r="AT39" s="1361"/>
    </row>
    <row r="40" spans="2:46" ht="15.75" thickBot="1" x14ac:dyDescent="0.3">
      <c r="AJ40" s="1362"/>
      <c r="AK40" s="1363"/>
      <c r="AL40" s="1363"/>
      <c r="AM40" s="1363"/>
      <c r="AN40" s="1363"/>
      <c r="AO40" s="1363"/>
      <c r="AP40" s="1363"/>
      <c r="AQ40" s="1363"/>
      <c r="AR40" s="1363"/>
      <c r="AS40" s="1363"/>
      <c r="AT40" s="1364"/>
    </row>
    <row r="41" spans="2:46" ht="14.45" customHeight="1" x14ac:dyDescent="0.25">
      <c r="AR41" s="1354" t="s">
        <v>2639</v>
      </c>
      <c r="AS41" s="1354"/>
      <c r="AT41" s="1354"/>
    </row>
    <row r="42" spans="2:46" ht="26.25" customHeight="1" x14ac:dyDescent="0.25">
      <c r="AR42" s="1355"/>
      <c r="AS42" s="1355"/>
      <c r="AT42" s="135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42" t="s">
        <v>1200</v>
      </c>
      <c r="AK58" s="1343"/>
      <c r="AL58" s="1344"/>
    </row>
    <row r="59" spans="36:46" ht="15" hidden="1" customHeight="1" x14ac:dyDescent="0.25">
      <c r="AJ59" s="1345"/>
      <c r="AK59" s="1346"/>
      <c r="AL59" s="134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89"/>
  <sheetViews>
    <sheetView topLeftCell="A164" workbookViewId="0">
      <selection activeCell="I186" sqref="I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90" t="s">
        <v>1766</v>
      </c>
      <c r="B1" s="1390"/>
      <c r="C1" s="1390"/>
      <c r="D1" s="1390"/>
      <c r="E1" s="1390"/>
      <c r="F1" s="1390"/>
      <c r="G1" s="1390"/>
      <c r="H1" s="1390"/>
      <c r="I1" s="1390"/>
      <c r="J1" s="1390"/>
      <c r="K1" s="1390"/>
      <c r="L1" s="1390"/>
      <c r="M1" s="1390"/>
      <c r="N1" s="1390"/>
    </row>
    <row r="2" spans="1:14" ht="14.45" customHeight="1" x14ac:dyDescent="0.25">
      <c r="A2" s="1390"/>
      <c r="B2" s="1390"/>
      <c r="C2" s="1390"/>
      <c r="D2" s="1390"/>
      <c r="E2" s="1390"/>
      <c r="F2" s="1390"/>
      <c r="G2" s="1390"/>
      <c r="H2" s="1390"/>
      <c r="I2" s="1390"/>
      <c r="J2" s="1390"/>
      <c r="K2" s="1390"/>
      <c r="L2" s="1390"/>
      <c r="M2" s="1390"/>
      <c r="N2" s="1390"/>
    </row>
    <row r="3" spans="1:14" ht="14.45" customHeight="1" x14ac:dyDescent="0.25">
      <c r="A3" s="1391" t="s">
        <v>4712</v>
      </c>
      <c r="B3" s="1391"/>
      <c r="C3" s="1391"/>
      <c r="D3" s="1391"/>
      <c r="E3" s="1391"/>
      <c r="F3" s="1391"/>
      <c r="G3" s="1391"/>
      <c r="H3" s="1391"/>
      <c r="I3" s="1391"/>
      <c r="J3" s="1391"/>
      <c r="K3" s="1391"/>
      <c r="L3" s="1391"/>
      <c r="M3" s="1391"/>
      <c r="N3" s="1391"/>
    </row>
    <row r="4" spans="1:14" ht="14.45" customHeight="1" x14ac:dyDescent="0.25">
      <c r="A4" s="1391"/>
      <c r="B4" s="1391"/>
      <c r="C4" s="1391"/>
      <c r="D4" s="1391"/>
      <c r="E4" s="1391"/>
      <c r="F4" s="1391"/>
      <c r="G4" s="1391"/>
      <c r="H4" s="1391"/>
      <c r="I4" s="1391"/>
      <c r="J4" s="1391"/>
      <c r="K4" s="1391"/>
      <c r="L4" s="1391"/>
      <c r="M4" s="1391"/>
      <c r="N4" s="1391"/>
    </row>
    <row r="6" spans="1:14" x14ac:dyDescent="0.25">
      <c r="A6" s="1377" t="s">
        <v>5989</v>
      </c>
      <c r="B6" s="1377"/>
      <c r="C6" s="1377"/>
      <c r="D6" s="1377"/>
      <c r="E6" s="1377"/>
      <c r="F6" s="1377"/>
      <c r="G6" s="1377"/>
      <c r="H6" s="1377"/>
      <c r="I6" s="1377"/>
      <c r="J6" s="1377"/>
      <c r="K6" s="1377"/>
      <c r="L6" s="1377"/>
      <c r="M6" s="1377"/>
      <c r="N6" s="1377"/>
    </row>
    <row r="7" spans="1:14" x14ac:dyDescent="0.25">
      <c r="A7" s="1377"/>
      <c r="B7" s="1377"/>
      <c r="C7" s="1377"/>
      <c r="D7" s="1377"/>
      <c r="E7" s="1377"/>
      <c r="F7" s="1377"/>
      <c r="G7" s="1377"/>
      <c r="H7" s="1377"/>
      <c r="I7" s="1377"/>
      <c r="J7" s="1377"/>
      <c r="K7" s="1377"/>
      <c r="L7" s="1377"/>
      <c r="M7" s="1377"/>
      <c r="N7" s="1377"/>
    </row>
    <row r="8" spans="1:14" x14ac:dyDescent="0.25">
      <c r="A8" s="1378" t="s">
        <v>6020</v>
      </c>
      <c r="B8" s="1378"/>
      <c r="C8" s="1378"/>
      <c r="D8" s="1378"/>
      <c r="E8" s="1378"/>
      <c r="F8" s="1378"/>
      <c r="G8" s="1378"/>
      <c r="H8" s="1378"/>
      <c r="I8" s="1378"/>
      <c r="J8" s="1378"/>
      <c r="K8" s="1378"/>
      <c r="L8" s="1378"/>
      <c r="M8" s="1378"/>
      <c r="N8" s="1378"/>
    </row>
    <row r="9" spans="1:14" x14ac:dyDescent="0.25">
      <c r="A9" s="1378"/>
      <c r="B9" s="1378"/>
      <c r="C9" s="1378"/>
      <c r="D9" s="1378"/>
      <c r="E9" s="1378"/>
      <c r="F9" s="1378"/>
      <c r="G9" s="1378"/>
      <c r="H9" s="1378"/>
      <c r="I9" s="1378"/>
      <c r="J9" s="1378"/>
      <c r="K9" s="1378"/>
      <c r="L9" s="1378"/>
      <c r="M9" s="1378"/>
      <c r="N9" s="1378"/>
    </row>
    <row r="10" spans="1:14" ht="14.45" customHeight="1" x14ac:dyDescent="0.25">
      <c r="A10" s="1379" t="s">
        <v>1893</v>
      </c>
      <c r="B10" s="1380"/>
      <c r="C10" s="1380"/>
      <c r="D10" s="1381"/>
      <c r="E10" s="462"/>
      <c r="F10" s="1388" t="s">
        <v>4750</v>
      </c>
      <c r="G10" s="1388"/>
      <c r="H10" s="1388"/>
      <c r="I10" s="1388"/>
      <c r="K10" s="1389" t="s">
        <v>1201</v>
      </c>
      <c r="L10" s="1389"/>
      <c r="M10" s="1389"/>
      <c r="N10" s="1389"/>
    </row>
    <row r="11" spans="1:14" ht="14.45" customHeight="1" x14ac:dyDescent="0.25">
      <c r="A11" s="1382"/>
      <c r="B11" s="1383"/>
      <c r="C11" s="1383"/>
      <c r="D11" s="1384"/>
      <c r="E11" s="463"/>
      <c r="F11" s="1388"/>
      <c r="G11" s="1388"/>
      <c r="H11" s="1388"/>
      <c r="I11" s="1388"/>
      <c r="K11" s="1389"/>
      <c r="L11" s="1389"/>
      <c r="M11" s="1389"/>
      <c r="N11" s="1389"/>
    </row>
    <row r="12" spans="1:14" ht="14.45" customHeight="1" x14ac:dyDescent="0.25">
      <c r="A12" s="1385"/>
      <c r="B12" s="1386"/>
      <c r="C12" s="1386"/>
      <c r="D12" s="1387"/>
      <c r="E12" s="464"/>
      <c r="F12" s="1388"/>
      <c r="G12" s="1388"/>
      <c r="H12" s="1388"/>
      <c r="I12" s="1388"/>
      <c r="K12" s="1389"/>
      <c r="L12" s="1389"/>
      <c r="M12" s="1389"/>
      <c r="N12" s="1389"/>
    </row>
    <row r="13" spans="1:14" ht="27" thickBot="1" x14ac:dyDescent="0.3">
      <c r="A13" s="1368" t="s">
        <v>4589</v>
      </c>
      <c r="B13" s="1369"/>
      <c r="C13" s="1369"/>
      <c r="D13" s="1370"/>
      <c r="E13" s="465"/>
      <c r="F13" s="1371" t="s">
        <v>4589</v>
      </c>
      <c r="G13" s="1372"/>
      <c r="H13" s="1372"/>
      <c r="I13" s="1373"/>
      <c r="K13" s="1371" t="s">
        <v>4589</v>
      </c>
      <c r="L13" s="1372"/>
      <c r="M13" s="1372"/>
      <c r="N13" s="137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4" t="s">
        <v>4595</v>
      </c>
      <c r="B39" s="1374"/>
      <c r="C39" s="1374"/>
      <c r="D39" s="204">
        <f>SUM(D15:D38)</f>
        <v>6567291</v>
      </c>
      <c r="E39" s="471"/>
      <c r="F39" s="1375" t="s">
        <v>4595</v>
      </c>
      <c r="G39" s="1375"/>
      <c r="H39" s="1376"/>
      <c r="I39" s="428">
        <f>SUM(I15:I38)</f>
        <v>6374135</v>
      </c>
      <c r="K39" s="1375" t="s">
        <v>4595</v>
      </c>
      <c r="L39" s="1375"/>
      <c r="M39" s="1376"/>
      <c r="N39" s="428">
        <f>SUM(N15:N38)</f>
        <v>6374135</v>
      </c>
    </row>
    <row r="40" spans="1:14" x14ac:dyDescent="0.25">
      <c r="D40" s="49"/>
      <c r="E40" s="471"/>
      <c r="I40" s="49"/>
    </row>
    <row r="41" spans="1:14" x14ac:dyDescent="0.25">
      <c r="D41" s="49"/>
      <c r="E41" s="471"/>
      <c r="I41" s="49"/>
    </row>
    <row r="42" spans="1:14" x14ac:dyDescent="0.25">
      <c r="A42" s="1377" t="s">
        <v>6136</v>
      </c>
      <c r="B42" s="1377"/>
      <c r="C42" s="1377"/>
      <c r="D42" s="1377"/>
      <c r="E42" s="1377"/>
      <c r="F42" s="1377"/>
      <c r="G42" s="1377"/>
      <c r="H42" s="1377"/>
      <c r="I42" s="1377"/>
      <c r="J42" s="1377"/>
      <c r="K42" s="1377"/>
      <c r="L42" s="1377"/>
      <c r="M42" s="1377"/>
      <c r="N42" s="1377"/>
    </row>
    <row r="43" spans="1:14" x14ac:dyDescent="0.25">
      <c r="A43" s="1377"/>
      <c r="B43" s="1377"/>
      <c r="C43" s="1377"/>
      <c r="D43" s="1377"/>
      <c r="E43" s="1377"/>
      <c r="F43" s="1377"/>
      <c r="G43" s="1377"/>
      <c r="H43" s="1377"/>
      <c r="I43" s="1377"/>
      <c r="J43" s="1377"/>
      <c r="K43" s="1377"/>
      <c r="L43" s="1377"/>
      <c r="M43" s="1377"/>
      <c r="N43" s="1377"/>
    </row>
    <row r="44" spans="1:14" x14ac:dyDescent="0.25">
      <c r="A44" s="1378" t="s">
        <v>6137</v>
      </c>
      <c r="B44" s="1378"/>
      <c r="C44" s="1378"/>
      <c r="D44" s="1378"/>
      <c r="E44" s="1378"/>
      <c r="F44" s="1378"/>
      <c r="G44" s="1378"/>
      <c r="H44" s="1378"/>
      <c r="I44" s="1378"/>
      <c r="J44" s="1378"/>
      <c r="K44" s="1378"/>
      <c r="L44" s="1378"/>
      <c r="M44" s="1378"/>
      <c r="N44" s="1378"/>
    </row>
    <row r="45" spans="1:14" x14ac:dyDescent="0.25">
      <c r="A45" s="1378"/>
      <c r="B45" s="1378"/>
      <c r="C45" s="1378"/>
      <c r="D45" s="1378"/>
      <c r="E45" s="1378"/>
      <c r="F45" s="1378"/>
      <c r="G45" s="1378"/>
      <c r="H45" s="1378"/>
      <c r="I45" s="1378"/>
      <c r="J45" s="1378"/>
      <c r="K45" s="1378"/>
      <c r="L45" s="1378"/>
      <c r="M45" s="1378"/>
      <c r="N45" s="1378"/>
    </row>
    <row r="46" spans="1:14" ht="14.45" customHeight="1" x14ac:dyDescent="0.25">
      <c r="A46" s="1379" t="s">
        <v>1893</v>
      </c>
      <c r="B46" s="1380"/>
      <c r="C46" s="1380"/>
      <c r="D46" s="1381"/>
      <c r="E46" s="462"/>
      <c r="F46" s="1388" t="s">
        <v>4750</v>
      </c>
      <c r="G46" s="1388"/>
      <c r="H46" s="1388"/>
      <c r="I46" s="1388"/>
      <c r="K46" s="1389" t="s">
        <v>1201</v>
      </c>
      <c r="L46" s="1389"/>
      <c r="M46" s="1389"/>
      <c r="N46" s="1389"/>
    </row>
    <row r="47" spans="1:14" ht="14.45" customHeight="1" x14ac:dyDescent="0.25">
      <c r="A47" s="1382"/>
      <c r="B47" s="1383"/>
      <c r="C47" s="1383"/>
      <c r="D47" s="1384"/>
      <c r="E47" s="463"/>
      <c r="F47" s="1388"/>
      <c r="G47" s="1388"/>
      <c r="H47" s="1388"/>
      <c r="I47" s="1388"/>
      <c r="K47" s="1389"/>
      <c r="L47" s="1389"/>
      <c r="M47" s="1389"/>
      <c r="N47" s="1389"/>
    </row>
    <row r="48" spans="1:14" ht="14.45" customHeight="1" x14ac:dyDescent="0.25">
      <c r="A48" s="1385"/>
      <c r="B48" s="1386"/>
      <c r="C48" s="1386"/>
      <c r="D48" s="1387"/>
      <c r="E48" s="464"/>
      <c r="F48" s="1388"/>
      <c r="G48" s="1388"/>
      <c r="H48" s="1388"/>
      <c r="I48" s="1388"/>
      <c r="K48" s="1389"/>
      <c r="L48" s="1389"/>
      <c r="M48" s="1389"/>
      <c r="N48" s="1389"/>
    </row>
    <row r="49" spans="1:14" ht="27" thickBot="1" x14ac:dyDescent="0.3">
      <c r="A49" s="1368" t="s">
        <v>4589</v>
      </c>
      <c r="B49" s="1369"/>
      <c r="C49" s="1369"/>
      <c r="D49" s="1370"/>
      <c r="E49" s="465"/>
      <c r="F49" s="1371" t="s">
        <v>4589</v>
      </c>
      <c r="G49" s="1372"/>
      <c r="H49" s="1372"/>
      <c r="I49" s="1373"/>
      <c r="K49" s="1371" t="s">
        <v>4589</v>
      </c>
      <c r="L49" s="1372"/>
      <c r="M49" s="1372"/>
      <c r="N49" s="137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4" t="s">
        <v>4595</v>
      </c>
      <c r="B79" s="1374"/>
      <c r="C79" s="1374"/>
      <c r="D79" s="204">
        <f>SUM(D51:D78)</f>
        <v>4135000</v>
      </c>
      <c r="E79" s="471"/>
      <c r="F79" s="1375" t="s">
        <v>4595</v>
      </c>
      <c r="G79" s="1375"/>
      <c r="H79" s="1376"/>
      <c r="I79" s="204">
        <f>SUM(I51:I78)</f>
        <v>4012280</v>
      </c>
      <c r="K79" s="1375" t="s">
        <v>4595</v>
      </c>
      <c r="L79" s="1375"/>
      <c r="M79" s="1376"/>
      <c r="N79" s="204">
        <f>SUM(N51:N78)</f>
        <v>4012280</v>
      </c>
    </row>
    <row r="82" spans="1:14" ht="27.75" customHeight="1" x14ac:dyDescent="0.25">
      <c r="A82" s="1377" t="s">
        <v>7089</v>
      </c>
      <c r="B82" s="1377"/>
      <c r="C82" s="1377"/>
      <c r="D82" s="1377"/>
      <c r="E82" s="1377"/>
      <c r="F82" s="1377"/>
      <c r="G82" s="1377"/>
      <c r="H82" s="1377"/>
      <c r="I82" s="1377"/>
      <c r="J82" s="1377"/>
      <c r="K82" s="1377"/>
      <c r="L82" s="1377"/>
      <c r="M82" s="1377"/>
      <c r="N82" s="1377"/>
    </row>
    <row r="83" spans="1:14" ht="15" customHeight="1" x14ac:dyDescent="0.25">
      <c r="A83" s="1378" t="s">
        <v>7090</v>
      </c>
      <c r="B83" s="1378"/>
      <c r="C83" s="1378"/>
      <c r="D83" s="1378"/>
      <c r="E83" s="1378"/>
      <c r="F83" s="1378"/>
      <c r="G83" s="1378"/>
      <c r="H83" s="1378"/>
      <c r="I83" s="1378"/>
      <c r="J83" s="1378"/>
      <c r="K83" s="1378"/>
      <c r="L83" s="1378"/>
      <c r="M83" s="1378"/>
      <c r="N83" s="1378"/>
    </row>
    <row r="84" spans="1:14" ht="15" customHeight="1" x14ac:dyDescent="0.25">
      <c r="A84" s="1378"/>
      <c r="B84" s="1378"/>
      <c r="C84" s="1378"/>
      <c r="D84" s="1378"/>
      <c r="E84" s="1378"/>
      <c r="F84" s="1378"/>
      <c r="G84" s="1378"/>
      <c r="H84" s="1378"/>
      <c r="I84" s="1378"/>
      <c r="J84" s="1378"/>
      <c r="K84" s="1378"/>
      <c r="L84" s="1378"/>
      <c r="M84" s="1378"/>
      <c r="N84" s="1378"/>
    </row>
    <row r="85" spans="1:14" ht="14.45" customHeight="1" x14ac:dyDescent="0.25">
      <c r="A85" s="1379" t="s">
        <v>1893</v>
      </c>
      <c r="B85" s="1380"/>
      <c r="C85" s="1380"/>
      <c r="D85" s="1381"/>
      <c r="E85" s="462"/>
      <c r="F85" s="1388" t="s">
        <v>4750</v>
      </c>
      <c r="G85" s="1388"/>
      <c r="H85" s="1388"/>
      <c r="I85" s="1388"/>
      <c r="K85" s="1389" t="s">
        <v>1201</v>
      </c>
      <c r="L85" s="1389"/>
      <c r="M85" s="1389"/>
      <c r="N85" s="1389"/>
    </row>
    <row r="86" spans="1:14" ht="14.45" customHeight="1" x14ac:dyDescent="0.25">
      <c r="A86" s="1382"/>
      <c r="B86" s="1383"/>
      <c r="C86" s="1383"/>
      <c r="D86" s="1384"/>
      <c r="E86" s="463"/>
      <c r="F86" s="1388"/>
      <c r="G86" s="1388"/>
      <c r="H86" s="1388"/>
      <c r="I86" s="1388"/>
      <c r="K86" s="1389"/>
      <c r="L86" s="1389"/>
      <c r="M86" s="1389"/>
      <c r="N86" s="1389"/>
    </row>
    <row r="87" spans="1:14" ht="14.45" customHeight="1" x14ac:dyDescent="0.25">
      <c r="A87" s="1385"/>
      <c r="B87" s="1386"/>
      <c r="C87" s="1386"/>
      <c r="D87" s="1387"/>
      <c r="E87" s="464"/>
      <c r="F87" s="1388"/>
      <c r="G87" s="1388"/>
      <c r="H87" s="1388"/>
      <c r="I87" s="1388"/>
      <c r="K87" s="1389"/>
      <c r="L87" s="1389"/>
      <c r="M87" s="1389"/>
      <c r="N87" s="1389"/>
    </row>
    <row r="88" spans="1:14" ht="27" thickBot="1" x14ac:dyDescent="0.3">
      <c r="A88" s="1368" t="s">
        <v>4589</v>
      </c>
      <c r="B88" s="1369"/>
      <c r="C88" s="1369"/>
      <c r="D88" s="1370"/>
      <c r="E88" s="465"/>
      <c r="F88" s="1371" t="s">
        <v>4589</v>
      </c>
      <c r="G88" s="1372"/>
      <c r="H88" s="1372"/>
      <c r="I88" s="1373"/>
      <c r="K88" s="1371" t="s">
        <v>4589</v>
      </c>
      <c r="L88" s="1372"/>
      <c r="M88" s="1372"/>
      <c r="N88" s="137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4" t="s">
        <v>4595</v>
      </c>
      <c r="B109" s="1374"/>
      <c r="C109" s="1374"/>
      <c r="D109" s="204">
        <f>SUM(D90:D108)</f>
        <v>4677000</v>
      </c>
      <c r="E109" s="471"/>
      <c r="F109" s="1375" t="s">
        <v>4595</v>
      </c>
      <c r="G109" s="1375"/>
      <c r="H109" s="1376"/>
      <c r="I109" s="428">
        <f>SUM(I90:I107)</f>
        <v>4531000</v>
      </c>
      <c r="K109" s="1375" t="s">
        <v>4595</v>
      </c>
      <c r="L109" s="1375"/>
      <c r="M109" s="1376"/>
      <c r="N109" s="428">
        <f>SUM(N90:N107)</f>
        <v>4531779</v>
      </c>
    </row>
    <row r="112" spans="1:14" ht="27.75" customHeight="1" x14ac:dyDescent="0.25">
      <c r="A112" s="1377" t="s">
        <v>10425</v>
      </c>
      <c r="B112" s="1377"/>
      <c r="C112" s="1377"/>
      <c r="D112" s="1377"/>
      <c r="E112" s="1377"/>
      <c r="F112" s="1377"/>
      <c r="G112" s="1377"/>
      <c r="H112" s="1377"/>
      <c r="I112" s="1377"/>
      <c r="J112" s="1377"/>
      <c r="K112" s="1377"/>
      <c r="L112" s="1377"/>
      <c r="M112" s="1377"/>
      <c r="N112" s="1377"/>
    </row>
    <row r="113" spans="1:14" ht="15" customHeight="1" x14ac:dyDescent="0.25">
      <c r="A113" s="1378" t="s">
        <v>10426</v>
      </c>
      <c r="B113" s="1378"/>
      <c r="C113" s="1378"/>
      <c r="D113" s="1378"/>
      <c r="E113" s="1378"/>
      <c r="F113" s="1378"/>
      <c r="G113" s="1378"/>
      <c r="H113" s="1378"/>
      <c r="I113" s="1378"/>
      <c r="J113" s="1378"/>
      <c r="K113" s="1378"/>
      <c r="L113" s="1378"/>
      <c r="M113" s="1378"/>
      <c r="N113" s="1378"/>
    </row>
    <row r="114" spans="1:14" ht="15" customHeight="1" x14ac:dyDescent="0.25">
      <c r="A114" s="1378"/>
      <c r="B114" s="1378"/>
      <c r="C114" s="1378"/>
      <c r="D114" s="1378"/>
      <c r="E114" s="1378"/>
      <c r="F114" s="1378"/>
      <c r="G114" s="1378"/>
      <c r="H114" s="1378"/>
      <c r="I114" s="1378"/>
      <c r="J114" s="1378"/>
      <c r="K114" s="1378"/>
      <c r="L114" s="1378"/>
      <c r="M114" s="1378"/>
      <c r="N114" s="1378"/>
    </row>
    <row r="115" spans="1:14" ht="14.45" customHeight="1" x14ac:dyDescent="0.25">
      <c r="A115" s="1379" t="s">
        <v>1893</v>
      </c>
      <c r="B115" s="1380"/>
      <c r="C115" s="1380"/>
      <c r="D115" s="1381"/>
      <c r="E115" s="462"/>
      <c r="F115" s="1388" t="s">
        <v>4750</v>
      </c>
      <c r="G115" s="1388"/>
      <c r="H115" s="1388"/>
      <c r="I115" s="1388"/>
      <c r="K115" s="1389" t="s">
        <v>1201</v>
      </c>
      <c r="L115" s="1389"/>
      <c r="M115" s="1389"/>
      <c r="N115" s="1389"/>
    </row>
    <row r="116" spans="1:14" ht="14.45" customHeight="1" x14ac:dyDescent="0.25">
      <c r="A116" s="1382"/>
      <c r="B116" s="1383"/>
      <c r="C116" s="1383"/>
      <c r="D116" s="1384"/>
      <c r="E116" s="463"/>
      <c r="F116" s="1388"/>
      <c r="G116" s="1388"/>
      <c r="H116" s="1388"/>
      <c r="I116" s="1388"/>
      <c r="K116" s="1389"/>
      <c r="L116" s="1389"/>
      <c r="M116" s="1389"/>
      <c r="N116" s="1389"/>
    </row>
    <row r="117" spans="1:14" ht="14.45" customHeight="1" x14ac:dyDescent="0.25">
      <c r="A117" s="1385"/>
      <c r="B117" s="1386"/>
      <c r="C117" s="1386"/>
      <c r="D117" s="1387"/>
      <c r="E117" s="464"/>
      <c r="F117" s="1388"/>
      <c r="G117" s="1388"/>
      <c r="H117" s="1388"/>
      <c r="I117" s="1388"/>
      <c r="K117" s="1389"/>
      <c r="L117" s="1389"/>
      <c r="M117" s="1389"/>
      <c r="N117" s="1389"/>
    </row>
    <row r="118" spans="1:14" ht="27" thickBot="1" x14ac:dyDescent="0.3">
      <c r="A118" s="1368" t="s">
        <v>4589</v>
      </c>
      <c r="B118" s="1369"/>
      <c r="C118" s="1369"/>
      <c r="D118" s="1370"/>
      <c r="E118" s="465"/>
      <c r="F118" s="1371" t="s">
        <v>4589</v>
      </c>
      <c r="G118" s="1372"/>
      <c r="H118" s="1372"/>
      <c r="I118" s="1373"/>
      <c r="K118" s="1371" t="s">
        <v>4589</v>
      </c>
      <c r="L118" s="1372"/>
      <c r="M118" s="1372"/>
      <c r="N118" s="137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4" t="s">
        <v>4595</v>
      </c>
      <c r="B139" s="1374"/>
      <c r="C139" s="1374"/>
      <c r="D139" s="204">
        <f>SUM(D120:D138)</f>
        <v>11965000</v>
      </c>
      <c r="E139" s="471"/>
      <c r="F139" s="1375" t="s">
        <v>4595</v>
      </c>
      <c r="G139" s="1375"/>
      <c r="H139" s="1376"/>
      <c r="I139" s="428">
        <f>SUM(I120:I137)</f>
        <v>11609683</v>
      </c>
      <c r="K139" s="1375" t="s">
        <v>4595</v>
      </c>
      <c r="L139" s="1375"/>
      <c r="M139" s="1376"/>
      <c r="N139" s="428">
        <f>SUM(N120:N137)</f>
        <v>11500000</v>
      </c>
    </row>
    <row r="142" spans="1:14" ht="27.75" customHeight="1" x14ac:dyDescent="0.25">
      <c r="A142" s="1377" t="s">
        <v>13516</v>
      </c>
      <c r="B142" s="1377"/>
      <c r="C142" s="1377"/>
      <c r="D142" s="1377"/>
      <c r="E142" s="1377"/>
      <c r="F142" s="1377"/>
      <c r="G142" s="1377"/>
      <c r="H142" s="1377"/>
      <c r="I142" s="1377"/>
      <c r="J142" s="1377"/>
      <c r="K142" s="1377"/>
      <c r="L142" s="1377"/>
      <c r="M142" s="1377"/>
      <c r="N142" s="1377"/>
    </row>
    <row r="143" spans="1:14" ht="15" customHeight="1" x14ac:dyDescent="0.25">
      <c r="A143" s="1378" t="s">
        <v>13517</v>
      </c>
      <c r="B143" s="1378"/>
      <c r="C143" s="1378"/>
      <c r="D143" s="1378"/>
      <c r="E143" s="1378"/>
      <c r="F143" s="1378"/>
      <c r="G143" s="1378"/>
      <c r="H143" s="1378"/>
      <c r="I143" s="1378"/>
      <c r="J143" s="1378"/>
      <c r="K143" s="1378"/>
      <c r="L143" s="1378"/>
      <c r="M143" s="1378"/>
      <c r="N143" s="1378"/>
    </row>
    <row r="144" spans="1:14" ht="15" customHeight="1" x14ac:dyDescent="0.25">
      <c r="A144" s="1378"/>
      <c r="B144" s="1378"/>
      <c r="C144" s="1378"/>
      <c r="D144" s="1378"/>
      <c r="E144" s="1378"/>
      <c r="F144" s="1378"/>
      <c r="G144" s="1378"/>
      <c r="H144" s="1378"/>
      <c r="I144" s="1378"/>
      <c r="J144" s="1378"/>
      <c r="K144" s="1378"/>
      <c r="L144" s="1378"/>
      <c r="M144" s="1378"/>
      <c r="N144" s="1378"/>
    </row>
    <row r="145" spans="1:14" ht="14.45" customHeight="1" x14ac:dyDescent="0.25">
      <c r="A145" s="1379" t="s">
        <v>1893</v>
      </c>
      <c r="B145" s="1380"/>
      <c r="C145" s="1380"/>
      <c r="D145" s="1381"/>
      <c r="E145" s="462"/>
      <c r="F145" s="1388" t="s">
        <v>4750</v>
      </c>
      <c r="G145" s="1388"/>
      <c r="H145" s="1388"/>
      <c r="I145" s="1388"/>
      <c r="K145" s="1389" t="s">
        <v>1201</v>
      </c>
      <c r="L145" s="1389"/>
      <c r="M145" s="1389"/>
      <c r="N145" s="1389"/>
    </row>
    <row r="146" spans="1:14" ht="14.45" customHeight="1" x14ac:dyDescent="0.25">
      <c r="A146" s="1382"/>
      <c r="B146" s="1383"/>
      <c r="C146" s="1383"/>
      <c r="D146" s="1384"/>
      <c r="E146" s="463"/>
      <c r="F146" s="1388"/>
      <c r="G146" s="1388"/>
      <c r="H146" s="1388"/>
      <c r="I146" s="1388"/>
      <c r="K146" s="1389"/>
      <c r="L146" s="1389"/>
      <c r="M146" s="1389"/>
      <c r="N146" s="1389"/>
    </row>
    <row r="147" spans="1:14" ht="14.45" customHeight="1" x14ac:dyDescent="0.25">
      <c r="A147" s="1385"/>
      <c r="B147" s="1386"/>
      <c r="C147" s="1386"/>
      <c r="D147" s="1387"/>
      <c r="E147" s="464"/>
      <c r="F147" s="1388"/>
      <c r="G147" s="1388"/>
      <c r="H147" s="1388"/>
      <c r="I147" s="1388"/>
      <c r="K147" s="1389"/>
      <c r="L147" s="1389"/>
      <c r="M147" s="1389"/>
      <c r="N147" s="1389"/>
    </row>
    <row r="148" spans="1:14" ht="27" thickBot="1" x14ac:dyDescent="0.3">
      <c r="A148" s="1368" t="s">
        <v>4589</v>
      </c>
      <c r="B148" s="1369"/>
      <c r="C148" s="1369"/>
      <c r="D148" s="1370"/>
      <c r="E148" s="465"/>
      <c r="F148" s="1371" t="s">
        <v>4589</v>
      </c>
      <c r="G148" s="1372"/>
      <c r="H148" s="1372"/>
      <c r="I148" s="1373"/>
      <c r="K148" s="1371" t="s">
        <v>4589</v>
      </c>
      <c r="L148" s="1372"/>
      <c r="M148" s="1372"/>
      <c r="N148" s="137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16421</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16422</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16645</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16121</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16125</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16125</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16125</v>
      </c>
      <c r="H169" s="430"/>
      <c r="I169" s="366">
        <v>718000</v>
      </c>
      <c r="K169" s="429"/>
      <c r="L169" s="98"/>
      <c r="M169" s="757"/>
      <c r="N169" s="15"/>
    </row>
    <row r="170" spans="1:14" ht="30" x14ac:dyDescent="0.25">
      <c r="A170" s="341"/>
      <c r="B170" s="98"/>
      <c r="C170" s="15"/>
      <c r="D170" s="15"/>
      <c r="E170" s="470"/>
      <c r="F170" s="429">
        <v>45734</v>
      </c>
      <c r="G170" s="712" t="s">
        <v>16224</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16558</v>
      </c>
      <c r="H179" s="358"/>
      <c r="I179" s="1199">
        <v>500000</v>
      </c>
      <c r="K179" s="1197"/>
      <c r="L179" s="1198"/>
      <c r="M179" s="358"/>
      <c r="N179" s="688"/>
    </row>
    <row r="180" spans="1:15" x14ac:dyDescent="0.25">
      <c r="A180" s="341"/>
      <c r="B180" s="98"/>
      <c r="C180" s="15"/>
      <c r="D180" s="15"/>
      <c r="E180" s="471"/>
      <c r="F180" s="429">
        <v>45775</v>
      </c>
      <c r="G180" s="1198" t="s">
        <v>16558</v>
      </c>
      <c r="H180" s="358"/>
      <c r="I180" s="1199">
        <v>500000</v>
      </c>
      <c r="K180" s="1197"/>
      <c r="L180" s="1198"/>
      <c r="M180" s="358"/>
      <c r="N180" s="688"/>
    </row>
    <row r="181" spans="1:15" x14ac:dyDescent="0.25">
      <c r="A181" s="341"/>
      <c r="B181" s="98"/>
      <c r="C181" s="15"/>
      <c r="D181" s="15"/>
      <c r="E181" s="471"/>
      <c r="F181" s="429">
        <v>45775</v>
      </c>
      <c r="G181" s="1198" t="s">
        <v>16558</v>
      </c>
      <c r="H181" s="358"/>
      <c r="I181" s="1199">
        <v>500000</v>
      </c>
      <c r="K181" s="1197"/>
      <c r="L181" s="1198"/>
      <c r="M181" s="358"/>
      <c r="N181" s="688"/>
    </row>
    <row r="182" spans="1:15" x14ac:dyDescent="0.25">
      <c r="A182" s="341"/>
      <c r="B182" s="98"/>
      <c r="C182" s="15"/>
      <c r="D182" s="15"/>
      <c r="E182" s="471"/>
      <c r="F182" s="429">
        <v>45775</v>
      </c>
      <c r="G182" s="1198" t="s">
        <v>16558</v>
      </c>
      <c r="H182" s="358"/>
      <c r="I182" s="1199">
        <v>500000</v>
      </c>
      <c r="K182" s="1197"/>
      <c r="L182" s="1198"/>
      <c r="M182" s="358"/>
      <c r="N182" s="688"/>
    </row>
    <row r="183" spans="1:15" x14ac:dyDescent="0.25">
      <c r="A183" s="341"/>
      <c r="B183" s="98"/>
      <c r="C183" s="15"/>
      <c r="D183" s="15"/>
      <c r="E183" s="471"/>
      <c r="F183" s="429">
        <v>45775</v>
      </c>
      <c r="G183" s="1198" t="s">
        <v>16559</v>
      </c>
      <c r="H183" s="358"/>
      <c r="I183" s="1199">
        <v>800000</v>
      </c>
      <c r="K183" s="1197"/>
      <c r="L183" s="1198"/>
      <c r="M183" s="358"/>
      <c r="N183" s="688"/>
    </row>
    <row r="184" spans="1:15" x14ac:dyDescent="0.25">
      <c r="A184" s="341"/>
      <c r="B184" s="98"/>
      <c r="C184" s="15"/>
      <c r="D184" s="15"/>
      <c r="E184" s="471"/>
      <c r="F184" s="429">
        <v>45804</v>
      </c>
      <c r="G184" s="1198" t="s">
        <v>16822</v>
      </c>
      <c r="H184" s="358"/>
      <c r="I184" s="1199">
        <v>1500000</v>
      </c>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74" t="s">
        <v>4595</v>
      </c>
      <c r="B186" s="1374"/>
      <c r="C186" s="1374"/>
      <c r="D186" s="204">
        <f>SUM(D150:D176)</f>
        <v>3902000</v>
      </c>
      <c r="E186" s="471"/>
      <c r="F186" s="1375" t="s">
        <v>4595</v>
      </c>
      <c r="G186" s="1375"/>
      <c r="H186" s="1376"/>
      <c r="I186" s="428">
        <f>SUM(I150:I185)</f>
        <v>23447620</v>
      </c>
      <c r="K186" s="1375" t="s">
        <v>4595</v>
      </c>
      <c r="L186" s="1375"/>
      <c r="M186" s="1376"/>
      <c r="N186" s="428">
        <f>SUM(N150:N176)</f>
        <v>17612000</v>
      </c>
      <c r="O186" s="3"/>
    </row>
    <row r="187" spans="1:15" x14ac:dyDescent="0.25">
      <c r="I187" s="1170"/>
    </row>
    <row r="189" spans="1:15" x14ac:dyDescent="0.25">
      <c r="I189" s="1170"/>
    </row>
  </sheetData>
  <mergeCells count="57">
    <mergeCell ref="A148:D148"/>
    <mergeCell ref="F148:I148"/>
    <mergeCell ref="K148:N148"/>
    <mergeCell ref="A186:C186"/>
    <mergeCell ref="F186:H186"/>
    <mergeCell ref="K186:M186"/>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8" t="s">
        <v>9490</v>
      </c>
      <c r="C1" s="1409"/>
      <c r="D1" s="1409"/>
      <c r="E1" s="1410"/>
      <c r="G1" s="1408" t="s">
        <v>13770</v>
      </c>
      <c r="H1" s="1409"/>
      <c r="I1" s="1409"/>
      <c r="J1" s="1410"/>
      <c r="M1" s="1419" t="s">
        <v>11380</v>
      </c>
      <c r="N1" s="1420"/>
      <c r="O1" s="1420"/>
      <c r="P1" s="1421"/>
      <c r="R1" s="1419" t="s">
        <v>11380</v>
      </c>
      <c r="S1" s="1420"/>
      <c r="T1" s="1420"/>
      <c r="U1" s="1421"/>
      <c r="X1" s="1419" t="s">
        <v>11380</v>
      </c>
      <c r="Y1" s="1420"/>
      <c r="Z1" s="1420"/>
      <c r="AA1" s="1421"/>
      <c r="AC1" s="1416" t="s">
        <v>9490</v>
      </c>
      <c r="AD1" s="1417"/>
      <c r="AE1" s="1417"/>
      <c r="AF1" s="1418"/>
      <c r="AJ1" s="1408" t="s">
        <v>9490</v>
      </c>
      <c r="AK1" s="1409"/>
      <c r="AL1" s="1409"/>
      <c r="AM1" s="1410"/>
      <c r="AO1" s="996" t="s">
        <v>1766</v>
      </c>
    </row>
    <row r="2" spans="2:41" ht="21" x14ac:dyDescent="0.35">
      <c r="B2" s="1411" t="s">
        <v>13518</v>
      </c>
      <c r="C2" s="1412"/>
      <c r="D2" s="1412"/>
      <c r="E2" s="1413"/>
      <c r="G2" s="1411" t="s">
        <v>10389</v>
      </c>
      <c r="H2" s="1412"/>
      <c r="I2" s="1412"/>
      <c r="J2" s="1413"/>
      <c r="M2" s="1419" t="s">
        <v>13511</v>
      </c>
      <c r="N2" s="1420"/>
      <c r="O2" s="1420"/>
      <c r="P2" s="1421"/>
      <c r="R2" s="1419" t="s">
        <v>13510</v>
      </c>
      <c r="S2" s="1420"/>
      <c r="T2" s="1420"/>
      <c r="U2" s="1421"/>
      <c r="X2" s="1419" t="s">
        <v>13509</v>
      </c>
      <c r="Y2" s="1420"/>
      <c r="Z2" s="1420"/>
      <c r="AA2" s="1421"/>
      <c r="AC2" s="1411" t="s">
        <v>8155</v>
      </c>
      <c r="AD2" s="1412"/>
      <c r="AE2" s="1412"/>
      <c r="AF2" s="1413"/>
      <c r="AJ2" s="1411" t="s">
        <v>7168</v>
      </c>
      <c r="AK2" s="1412"/>
      <c r="AL2" s="1412"/>
      <c r="AM2" s="141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97" t="s">
        <v>9483</v>
      </c>
      <c r="C4" s="1398"/>
      <c r="D4" s="1398"/>
      <c r="E4" s="931">
        <f>'Main Summary'!B19</f>
        <v>317949248.01162058</v>
      </c>
      <c r="G4" s="1397" t="s">
        <v>9483</v>
      </c>
      <c r="H4" s="1398"/>
      <c r="I4" s="1398"/>
      <c r="J4" s="931">
        <f ca="1">'Main Summary'!F19-U5-U10</f>
        <v>289124037.18604004</v>
      </c>
      <c r="M4" s="1419" t="s">
        <v>11381</v>
      </c>
      <c r="N4" s="1420"/>
      <c r="O4" s="1420"/>
      <c r="P4" s="1421"/>
      <c r="R4" s="1419" t="s">
        <v>11381</v>
      </c>
      <c r="S4" s="1420"/>
      <c r="T4" s="1420"/>
      <c r="U4" s="1421"/>
      <c r="X4" s="1419" t="s">
        <v>11381</v>
      </c>
      <c r="Y4" s="1420"/>
      <c r="Z4" s="1420"/>
      <c r="AA4" s="1421"/>
      <c r="AC4" s="1397" t="s">
        <v>9483</v>
      </c>
      <c r="AD4" s="1398"/>
      <c r="AE4" s="1398"/>
      <c r="AF4" s="931">
        <f ca="1">'Main Summary'!J19-AA5-AA10</f>
        <v>137668700.60426268</v>
      </c>
      <c r="AJ4" s="1397" t="s">
        <v>9483</v>
      </c>
      <c r="AK4" s="1398"/>
      <c r="AL4" s="1398"/>
      <c r="AM4" s="931">
        <f>'Main Summary'!N19</f>
        <v>66512286.479166672</v>
      </c>
    </row>
    <row r="5" spans="2:41" ht="19.5" thickBot="1" x14ac:dyDescent="0.35">
      <c r="B5" s="1397" t="s">
        <v>9484</v>
      </c>
      <c r="C5" s="1398"/>
      <c r="D5" s="1398"/>
      <c r="E5" s="931">
        <f>'Main Summary'!C19</f>
        <v>372331030.93799996</v>
      </c>
      <c r="G5" s="1397" t="s">
        <v>9484</v>
      </c>
      <c r="H5" s="1398"/>
      <c r="I5" s="1398"/>
      <c r="J5" s="931">
        <f ca="1">'Main Summary'!G19-U6-U11</f>
        <v>374173213.57120001</v>
      </c>
      <c r="M5" s="1397" t="s">
        <v>9483</v>
      </c>
      <c r="N5" s="1398"/>
      <c r="O5" s="1398"/>
      <c r="P5" s="1021">
        <f ca="1">SUMIF(Posting!$B19940:$E54031,"Meezan Bank Head Office",Posting!$E19940:$E54031)</f>
        <v>16859723.629032258</v>
      </c>
      <c r="R5" s="1397" t="s">
        <v>9483</v>
      </c>
      <c r="S5" s="1398"/>
      <c r="T5" s="1398"/>
      <c r="U5" s="1021">
        <f ca="1">SUMIF(Posting!$B17317:$E19938,"Meezan Bank Head Office",Posting!$E17317:$E19938)</f>
        <v>19586377</v>
      </c>
      <c r="X5" s="1397" t="s">
        <v>9483</v>
      </c>
      <c r="Y5" s="1398"/>
      <c r="Z5" s="1398"/>
      <c r="AA5" s="1021">
        <f ca="1">SUMIF(Posting!$B1:$E17316,"Meezan Bank Head Office",Posting!$E1:$E17316)</f>
        <v>13034925</v>
      </c>
      <c r="AC5" s="1397" t="s">
        <v>9484</v>
      </c>
      <c r="AD5" s="1398"/>
      <c r="AE5" s="1398"/>
      <c r="AF5" s="931">
        <f ca="1">'Main Summary'!K19-AA6-AA11</f>
        <v>176831246.42000002</v>
      </c>
      <c r="AJ5" s="1397" t="s">
        <v>9484</v>
      </c>
      <c r="AK5" s="1398"/>
      <c r="AL5" s="1398"/>
      <c r="AM5" s="931">
        <f>'Main Summary'!O19</f>
        <v>82215394.510000005</v>
      </c>
    </row>
    <row r="6" spans="2:41" ht="18.75" x14ac:dyDescent="0.3">
      <c r="B6" s="1397" t="s">
        <v>2612</v>
      </c>
      <c r="C6" s="1398"/>
      <c r="D6" s="1398"/>
      <c r="E6" s="931">
        <f>E5-E4</f>
        <v>54381782.926379383</v>
      </c>
      <c r="G6" s="1397" t="s">
        <v>2612</v>
      </c>
      <c r="H6" s="1398"/>
      <c r="I6" s="1398"/>
      <c r="J6" s="931">
        <f ca="1">J5-J4</f>
        <v>85049176.385159969</v>
      </c>
      <c r="M6" s="1397" t="s">
        <v>9484</v>
      </c>
      <c r="N6" s="1398"/>
      <c r="O6" s="1398"/>
      <c r="P6" s="1016">
        <f ca="1">SUMIF(Posting!$B19940:$F54031,"Meezan Bank Head Office",Posting!$F19940:$F54031)</f>
        <v>21277035</v>
      </c>
      <c r="R6" s="1397" t="s">
        <v>9484</v>
      </c>
      <c r="S6" s="1398"/>
      <c r="T6" s="1398"/>
      <c r="U6" s="1016">
        <f ca="1">SUMIF(Posting!$B17317:$F19938,"Meezan Bank Head Office",Posting!$F17317:$F19938)</f>
        <v>8936115</v>
      </c>
      <c r="X6" s="1397" t="s">
        <v>9484</v>
      </c>
      <c r="Y6" s="1398"/>
      <c r="Z6" s="1398"/>
      <c r="AA6" s="1016">
        <f ca="1">SUMIF(Posting!$B1:$F17316,"Meezan Bank Head Office",Posting!$F1:$F17316)</f>
        <v>19830000</v>
      </c>
      <c r="AC6" s="1397" t="s">
        <v>2612</v>
      </c>
      <c r="AD6" s="1398"/>
      <c r="AE6" s="1398"/>
      <c r="AF6" s="931">
        <f ca="1">AF5-AF4</f>
        <v>39162545.815737337</v>
      </c>
      <c r="AJ6" s="1397" t="s">
        <v>2612</v>
      </c>
      <c r="AK6" s="1398"/>
      <c r="AL6" s="1398"/>
      <c r="AM6" s="931">
        <f>AM5-AM4</f>
        <v>15703108.030833334</v>
      </c>
    </row>
    <row r="7" spans="2:41" ht="18.75" x14ac:dyDescent="0.3">
      <c r="B7" s="1397"/>
      <c r="C7" s="1398"/>
      <c r="D7" s="1398"/>
      <c r="E7" s="931"/>
      <c r="G7" s="1397"/>
      <c r="H7" s="1398"/>
      <c r="I7" s="1398"/>
      <c r="J7" s="931"/>
      <c r="M7" s="1397" t="s">
        <v>2612</v>
      </c>
      <c r="N7" s="1398"/>
      <c r="O7" s="1398"/>
      <c r="P7" s="931">
        <f ca="1">P6-P5</f>
        <v>4417311.3709677421</v>
      </c>
      <c r="R7" s="1397" t="s">
        <v>2612</v>
      </c>
      <c r="S7" s="1398"/>
      <c r="T7" s="1398"/>
      <c r="U7" s="931">
        <f ca="1">U6-U5</f>
        <v>-10650262</v>
      </c>
      <c r="X7" s="1397" t="s">
        <v>2612</v>
      </c>
      <c r="Y7" s="1398"/>
      <c r="Z7" s="1398"/>
      <c r="AA7" s="931">
        <f ca="1">AA6-AA5</f>
        <v>6795075</v>
      </c>
      <c r="AC7" s="1397"/>
      <c r="AD7" s="1398"/>
      <c r="AE7" s="1398"/>
      <c r="AF7" s="931"/>
      <c r="AJ7" s="1397"/>
      <c r="AK7" s="1398"/>
      <c r="AL7" s="1398"/>
      <c r="AM7" s="931"/>
    </row>
    <row r="8" spans="2:41" ht="19.5" thickBot="1" x14ac:dyDescent="0.35">
      <c r="B8" s="1404" t="s">
        <v>11029</v>
      </c>
      <c r="C8" s="1374"/>
      <c r="D8" s="1374"/>
      <c r="E8" s="931"/>
      <c r="G8" s="1404" t="s">
        <v>11029</v>
      </c>
      <c r="H8" s="1374"/>
      <c r="I8" s="1374"/>
      <c r="J8" s="931"/>
      <c r="M8" s="1397"/>
      <c r="N8" s="1398"/>
      <c r="O8" s="1398"/>
      <c r="P8" s="931"/>
      <c r="R8" s="1397"/>
      <c r="S8" s="1398"/>
      <c r="T8" s="1398"/>
      <c r="U8" s="931"/>
      <c r="X8" s="1397"/>
      <c r="Y8" s="1398"/>
      <c r="Z8" s="1398"/>
      <c r="AA8" s="931"/>
      <c r="AC8" s="1404" t="s">
        <v>11029</v>
      </c>
      <c r="AD8" s="1374"/>
      <c r="AE8" s="1374"/>
      <c r="AF8" s="931"/>
      <c r="AJ8" s="1397" t="s">
        <v>9485</v>
      </c>
      <c r="AK8" s="1398"/>
      <c r="AL8" s="1398"/>
      <c r="AM8" s="931">
        <v>300000</v>
      </c>
    </row>
    <row r="9" spans="2:41" ht="21.75" thickBot="1" x14ac:dyDescent="0.4">
      <c r="B9" s="1397" t="s">
        <v>9487</v>
      </c>
      <c r="C9" s="1398"/>
      <c r="D9" s="1398"/>
      <c r="E9" s="932">
        <v>820900</v>
      </c>
      <c r="G9" s="1397" t="s">
        <v>9487</v>
      </c>
      <c r="H9" s="1398"/>
      <c r="I9" s="1398"/>
      <c r="J9" s="932">
        <v>500000</v>
      </c>
      <c r="M9" s="1419" t="s">
        <v>11382</v>
      </c>
      <c r="N9" s="1420"/>
      <c r="O9" s="1420"/>
      <c r="P9" s="1421"/>
      <c r="R9" s="1419" t="s">
        <v>11382</v>
      </c>
      <c r="S9" s="1420"/>
      <c r="T9" s="1420"/>
      <c r="U9" s="1421"/>
      <c r="X9" s="1419" t="s">
        <v>11382</v>
      </c>
      <c r="Y9" s="1420"/>
      <c r="Z9" s="1420"/>
      <c r="AA9" s="1421"/>
      <c r="AC9" s="1397" t="s">
        <v>9487</v>
      </c>
      <c r="AD9" s="1398"/>
      <c r="AE9" s="1398"/>
      <c r="AF9" s="932">
        <v>526260</v>
      </c>
      <c r="AJ9" s="1397" t="s">
        <v>9486</v>
      </c>
      <c r="AK9" s="1398"/>
      <c r="AL9" s="1398"/>
      <c r="AM9" s="931">
        <v>526260</v>
      </c>
    </row>
    <row r="10" spans="2:41" s="928" customFormat="1" ht="19.5" thickBot="1" x14ac:dyDescent="0.35">
      <c r="B10" s="1397"/>
      <c r="C10" s="1398"/>
      <c r="D10" s="1398"/>
      <c r="E10" s="932"/>
      <c r="G10" s="1397"/>
      <c r="H10" s="1398"/>
      <c r="I10" s="1398"/>
      <c r="J10" s="932"/>
      <c r="M10" s="1397" t="s">
        <v>9483</v>
      </c>
      <c r="N10" s="1398"/>
      <c r="O10" s="1398"/>
      <c r="P10" s="1021">
        <f ca="1">SUMIF(Posting!$B19940:$E54031,"Saifee Hospital",Posting!$E19940:$E54031)</f>
        <v>2699471.935483871</v>
      </c>
      <c r="R10" s="1397" t="s">
        <v>9483</v>
      </c>
      <c r="S10" s="1398"/>
      <c r="T10" s="1398"/>
      <c r="U10" s="1021">
        <f ca="1">SUMIF(Posting!$B17317:$E19938,"Saifee Hospital",Posting!$E17317:$E19938)</f>
        <v>2187330</v>
      </c>
      <c r="X10" s="1397" t="s">
        <v>9483</v>
      </c>
      <c r="Y10" s="1398"/>
      <c r="Z10" s="1398"/>
      <c r="AA10" s="1021">
        <f ca="1">SUMIF(Posting!$B1:$E17316,"Saifee Hospital",Posting!$E1:$E17316)</f>
        <v>1591330</v>
      </c>
      <c r="AC10" s="1397"/>
      <c r="AD10" s="1398"/>
      <c r="AE10" s="1398"/>
      <c r="AF10" s="932"/>
      <c r="AJ10" s="1397" t="s">
        <v>9487</v>
      </c>
      <c r="AK10" s="1398"/>
      <c r="AL10" s="1398"/>
      <c r="AM10" s="932">
        <v>1314656</v>
      </c>
    </row>
    <row r="11" spans="2:41" ht="18.75" x14ac:dyDescent="0.3">
      <c r="B11" s="1404" t="s">
        <v>2612</v>
      </c>
      <c r="C11" s="1374"/>
      <c r="D11" s="1374"/>
      <c r="E11" s="931">
        <f>E9+E6</f>
        <v>55202682.926379383</v>
      </c>
      <c r="G11" s="1404" t="s">
        <v>2612</v>
      </c>
      <c r="H11" s="1374"/>
      <c r="I11" s="1374"/>
      <c r="J11" s="931">
        <f ca="1">J9+J6</f>
        <v>85549176.385159969</v>
      </c>
      <c r="M11" s="1397" t="s">
        <v>9484</v>
      </c>
      <c r="N11" s="1398"/>
      <c r="O11" s="1398"/>
      <c r="P11" s="1016">
        <f ca="1">SUMIF(Posting!$B19940:$F54031,"Saifee Hospital",Posting!$F19940:$F54031)</f>
        <v>3000000</v>
      </c>
      <c r="R11" s="1397" t="s">
        <v>9484</v>
      </c>
      <c r="S11" s="1398"/>
      <c r="T11" s="1398"/>
      <c r="U11" s="1016">
        <f ca="1">SUMIF(Posting!$B17317:$F19938,"Saifee Hospital",Posting!$F17317:$F19938)</f>
        <v>3724000</v>
      </c>
      <c r="X11" s="1397" t="s">
        <v>9484</v>
      </c>
      <c r="Y11" s="1398"/>
      <c r="Z11" s="1398"/>
      <c r="AA11" s="1016">
        <f ca="1">SUMIF(Posting!$B1:$F17316,"Saifee Hospital",Posting!$F1:$F17316)</f>
        <v>2434251</v>
      </c>
      <c r="AC11" s="1404" t="s">
        <v>2612</v>
      </c>
      <c r="AD11" s="1374"/>
      <c r="AE11" s="1374"/>
      <c r="AF11" s="931">
        <f ca="1">AF9+AF6</f>
        <v>39688805.815737337</v>
      </c>
      <c r="AJ11" s="1397" t="s">
        <v>2614</v>
      </c>
      <c r="AK11" s="1398"/>
      <c r="AL11" s="1398"/>
      <c r="AM11" s="931">
        <f>AM6-AM8-AM9+AM10</f>
        <v>16191504.030833334</v>
      </c>
    </row>
    <row r="12" spans="2:41" ht="21" x14ac:dyDescent="0.35">
      <c r="B12" s="1399"/>
      <c r="C12" s="1400"/>
      <c r="D12" s="1401"/>
      <c r="E12" s="931"/>
      <c r="G12" s="1399"/>
      <c r="H12" s="1400"/>
      <c r="I12" s="1401"/>
      <c r="J12" s="931"/>
      <c r="M12" s="1397" t="s">
        <v>2612</v>
      </c>
      <c r="N12" s="1398"/>
      <c r="O12" s="1398"/>
      <c r="P12" s="931">
        <f ca="1">P11-P10</f>
        <v>300528.06451612897</v>
      </c>
      <c r="R12" s="1397" t="s">
        <v>2612</v>
      </c>
      <c r="S12" s="1398"/>
      <c r="T12" s="1398"/>
      <c r="U12" s="931">
        <f ca="1">U11-U10</f>
        <v>1536670</v>
      </c>
      <c r="X12" s="1397" t="s">
        <v>2612</v>
      </c>
      <c r="Y12" s="1398"/>
      <c r="Z12" s="1398"/>
      <c r="AA12" s="931">
        <f ca="1">AA11-AA10</f>
        <v>842921</v>
      </c>
      <c r="AC12" s="1399"/>
      <c r="AD12" s="1400"/>
      <c r="AE12" s="1401"/>
      <c r="AF12" s="931"/>
      <c r="AJ12" s="1414" t="s">
        <v>9488</v>
      </c>
      <c r="AK12" s="1415"/>
      <c r="AL12" s="1415"/>
      <c r="AM12" s="935">
        <v>2434251</v>
      </c>
    </row>
    <row r="13" spans="2:41" s="968" customFormat="1" ht="21.75" thickBot="1" x14ac:dyDescent="0.4">
      <c r="B13" s="1405" t="s">
        <v>11028</v>
      </c>
      <c r="C13" s="1406"/>
      <c r="D13" s="1407"/>
      <c r="E13" s="931"/>
      <c r="G13" s="1405" t="s">
        <v>11028</v>
      </c>
      <c r="H13" s="1406"/>
      <c r="I13" s="1407"/>
      <c r="J13" s="931"/>
      <c r="M13" s="1404"/>
      <c r="N13" s="1374"/>
      <c r="O13" s="1374"/>
      <c r="P13" s="931"/>
      <c r="R13" s="1404"/>
      <c r="S13" s="1374"/>
      <c r="T13" s="1374"/>
      <c r="U13" s="931"/>
      <c r="X13" s="1404"/>
      <c r="Y13" s="1374"/>
      <c r="Z13" s="1374"/>
      <c r="AA13" s="931"/>
      <c r="AC13" s="1405" t="s">
        <v>11028</v>
      </c>
      <c r="AD13" s="1406"/>
      <c r="AE13" s="1407"/>
      <c r="AF13" s="931"/>
      <c r="AJ13" s="1392" t="s">
        <v>2614</v>
      </c>
      <c r="AK13" s="1393"/>
      <c r="AL13" s="1393"/>
      <c r="AM13" s="967">
        <f>AM11-AM12</f>
        <v>13757253.030833334</v>
      </c>
    </row>
    <row r="14" spans="2:41" ht="18.75" x14ac:dyDescent="0.3">
      <c r="B14" s="1399" t="s">
        <v>9485</v>
      </c>
      <c r="C14" s="1400"/>
      <c r="D14" s="1401"/>
      <c r="E14" s="931">
        <v>600000</v>
      </c>
      <c r="G14" s="1399" t="s">
        <v>9485</v>
      </c>
      <c r="H14" s="1400"/>
      <c r="I14" s="1401"/>
      <c r="J14" s="931">
        <v>600000</v>
      </c>
      <c r="M14" s="1399"/>
      <c r="N14" s="1400"/>
      <c r="O14" s="1401"/>
      <c r="P14" s="931"/>
      <c r="R14" s="1399"/>
      <c r="S14" s="1400"/>
      <c r="T14" s="1401"/>
      <c r="U14" s="931"/>
      <c r="X14" s="1399"/>
      <c r="Y14" s="1400"/>
      <c r="Z14" s="1401"/>
      <c r="AA14" s="931"/>
      <c r="AC14" s="1399" t="s">
        <v>9485</v>
      </c>
      <c r="AD14" s="1400"/>
      <c r="AE14" s="1401"/>
      <c r="AF14" s="931">
        <v>300000</v>
      </c>
      <c r="AJ14" s="933"/>
      <c r="AK14" s="933"/>
      <c r="AL14" s="933"/>
      <c r="AM14" s="934"/>
    </row>
    <row r="15" spans="2:41" ht="18.75" x14ac:dyDescent="0.3">
      <c r="B15" s="1399" t="s">
        <v>9486</v>
      </c>
      <c r="C15" s="1400"/>
      <c r="D15" s="1401"/>
      <c r="E15" s="931"/>
      <c r="F15" s="301"/>
      <c r="G15" s="1399" t="s">
        <v>9486</v>
      </c>
      <c r="H15" s="1400"/>
      <c r="I15" s="1401"/>
      <c r="J15" s="931">
        <v>845422</v>
      </c>
      <c r="K15" s="301"/>
      <c r="L15" s="301"/>
      <c r="Q15" s="301"/>
      <c r="V15" s="301"/>
      <c r="W15" s="301"/>
      <c r="AB15" s="301"/>
      <c r="AC15" s="1399" t="s">
        <v>9486</v>
      </c>
      <c r="AD15" s="1400"/>
      <c r="AE15" s="1401"/>
      <c r="AF15" s="931">
        <v>500000</v>
      </c>
      <c r="AG15" s="301"/>
      <c r="AH15" s="301"/>
      <c r="AI15" s="301"/>
      <c r="AJ15" s="933"/>
      <c r="AK15" s="933"/>
      <c r="AL15" s="933"/>
      <c r="AM15" s="934"/>
    </row>
    <row r="16" spans="2:41" ht="18.75" x14ac:dyDescent="0.3">
      <c r="B16" s="1399" t="s">
        <v>12703</v>
      </c>
      <c r="C16" s="1400"/>
      <c r="D16" s="1401"/>
      <c r="E16" s="931"/>
      <c r="F16" s="301"/>
      <c r="G16" s="1399"/>
      <c r="H16" s="1400"/>
      <c r="I16" s="1401"/>
      <c r="J16" s="931"/>
      <c r="K16" s="301"/>
      <c r="L16" s="301"/>
      <c r="Q16" s="301"/>
      <c r="V16" s="301"/>
      <c r="W16" s="301"/>
      <c r="AB16" s="301"/>
      <c r="AC16" s="1399" t="s">
        <v>11031</v>
      </c>
      <c r="AD16" s="1400"/>
      <c r="AE16" s="1401"/>
      <c r="AF16" s="1046">
        <v>0</v>
      </c>
      <c r="AG16" s="301"/>
      <c r="AH16" s="301"/>
      <c r="AI16" s="301"/>
      <c r="AJ16" s="933"/>
      <c r="AK16" s="933"/>
      <c r="AL16" s="933"/>
      <c r="AM16" s="934"/>
    </row>
    <row r="17" spans="2:39" ht="21" x14ac:dyDescent="0.35">
      <c r="B17" s="1402"/>
      <c r="C17" s="1403"/>
      <c r="D17" s="1403"/>
      <c r="E17" s="1025"/>
      <c r="F17" s="301"/>
      <c r="G17" s="1402"/>
      <c r="H17" s="1403"/>
      <c r="I17" s="1403"/>
      <c r="J17" s="1025"/>
      <c r="K17" s="301"/>
      <c r="L17" s="301"/>
      <c r="P17" s="3">
        <f ca="1">P12+P7</f>
        <v>4717839.435483871</v>
      </c>
      <c r="Q17" s="301"/>
      <c r="U17" s="3">
        <f ca="1">U12+U7</f>
        <v>-9113592</v>
      </c>
      <c r="V17" s="301"/>
      <c r="W17" s="301"/>
      <c r="AA17" s="3">
        <f ca="1">AA12+AA7</f>
        <v>7637996</v>
      </c>
      <c r="AB17" s="301"/>
      <c r="AC17" s="1402" t="s">
        <v>11383</v>
      </c>
      <c r="AD17" s="1403"/>
      <c r="AE17" s="1403"/>
      <c r="AF17" s="1025">
        <v>3707947</v>
      </c>
      <c r="AG17" s="301"/>
      <c r="AH17" s="301"/>
      <c r="AI17" s="301"/>
      <c r="AJ17" s="1078"/>
      <c r="AK17" s="933"/>
      <c r="AL17" s="933"/>
      <c r="AM17" s="934"/>
    </row>
    <row r="18" spans="2:39" ht="21" x14ac:dyDescent="0.35">
      <c r="B18" s="1402"/>
      <c r="C18" s="1403"/>
      <c r="D18" s="1403"/>
      <c r="E18" s="1025"/>
      <c r="F18" s="301"/>
      <c r="G18" s="1402"/>
      <c r="H18" s="1403"/>
      <c r="I18" s="1403"/>
      <c r="J18" s="1025"/>
      <c r="K18" s="301"/>
      <c r="L18" s="301"/>
      <c r="M18" s="3"/>
      <c r="P18" s="3"/>
      <c r="Q18" s="301"/>
      <c r="R18" s="3"/>
      <c r="U18" s="3"/>
      <c r="V18" s="301"/>
      <c r="W18" s="301"/>
      <c r="AB18" s="301"/>
      <c r="AC18" s="1402"/>
      <c r="AD18" s="1403"/>
      <c r="AE18" s="1403"/>
      <c r="AF18" s="1025"/>
      <c r="AG18" s="301"/>
      <c r="AH18" s="301"/>
      <c r="AI18" s="301"/>
      <c r="AJ18" s="933"/>
      <c r="AK18" s="933"/>
      <c r="AL18" s="933"/>
      <c r="AM18" s="934"/>
    </row>
    <row r="19" spans="2:39" ht="19.5" thickBot="1" x14ac:dyDescent="0.35">
      <c r="B19" s="1404"/>
      <c r="C19" s="1374"/>
      <c r="D19" s="1374"/>
      <c r="E19" s="1026"/>
      <c r="F19" s="301"/>
      <c r="G19" s="1404"/>
      <c r="H19" s="1374"/>
      <c r="I19" s="1374"/>
      <c r="J19" s="1026"/>
      <c r="K19" s="301"/>
      <c r="L19" s="301"/>
      <c r="P19" s="3"/>
      <c r="Q19" s="301"/>
      <c r="U19" s="3"/>
      <c r="V19" s="301"/>
      <c r="W19" s="301"/>
      <c r="AB19" s="301"/>
      <c r="AC19" s="1404"/>
      <c r="AD19" s="1374"/>
      <c r="AE19" s="1374"/>
      <c r="AF19" s="1026"/>
      <c r="AG19" s="301"/>
      <c r="AH19" s="301"/>
      <c r="AI19" s="301"/>
      <c r="AJ19" s="933"/>
      <c r="AK19" s="933"/>
      <c r="AL19" s="933"/>
      <c r="AM19" s="934"/>
    </row>
    <row r="20" spans="2:39" ht="21" x14ac:dyDescent="0.35">
      <c r="B20" s="1404" t="s">
        <v>11030</v>
      </c>
      <c r="C20" s="1374"/>
      <c r="D20" s="1374"/>
      <c r="E20" s="1025">
        <f>SUM(E14:E19)</f>
        <v>600000</v>
      </c>
      <c r="G20" s="1404" t="s">
        <v>11030</v>
      </c>
      <c r="H20" s="1374"/>
      <c r="I20" s="1374"/>
      <c r="J20" s="1025">
        <f>SUM(J14:J19)</f>
        <v>1445422</v>
      </c>
      <c r="P20" s="3"/>
      <c r="U20" s="3">
        <f ca="1">AA17+U17+P17</f>
        <v>3242243.435483871</v>
      </c>
      <c r="AA20" s="3"/>
      <c r="AC20" s="1404" t="s">
        <v>11030</v>
      </c>
      <c r="AD20" s="1374"/>
      <c r="AE20" s="1374"/>
      <c r="AF20" s="1025">
        <f>SUM(AF14:AF19)</f>
        <v>4507947</v>
      </c>
      <c r="AJ20" s="1394" t="s">
        <v>9489</v>
      </c>
      <c r="AK20" s="1395"/>
      <c r="AL20" s="1395"/>
      <c r="AM20" s="1396"/>
    </row>
    <row r="21" spans="2:39" s="928" customFormat="1" ht="21" x14ac:dyDescent="0.35">
      <c r="B21" s="1402"/>
      <c r="C21" s="1403"/>
      <c r="D21" s="1403"/>
      <c r="E21" s="1025"/>
      <c r="G21" s="1402"/>
      <c r="H21" s="1403"/>
      <c r="I21" s="1403"/>
      <c r="J21" s="1025"/>
      <c r="M21"/>
      <c r="N21"/>
      <c r="O21"/>
      <c r="P21" s="3"/>
      <c r="R21"/>
      <c r="S21"/>
      <c r="T21"/>
      <c r="U21" s="3"/>
      <c r="X21"/>
      <c r="Y21"/>
      <c r="Z21"/>
      <c r="AA21"/>
      <c r="AC21" s="1402"/>
      <c r="AD21" s="1403"/>
      <c r="AE21" s="1403"/>
      <c r="AF21" s="1025"/>
      <c r="AJ21" s="969" t="s">
        <v>9491</v>
      </c>
      <c r="AK21" s="965" t="s">
        <v>4750</v>
      </c>
      <c r="AL21" s="965" t="s">
        <v>1201</v>
      </c>
      <c r="AM21" s="971" t="s">
        <v>1893</v>
      </c>
    </row>
    <row r="22" spans="2:39" s="928" customFormat="1" ht="21.75" thickBot="1" x14ac:dyDescent="0.4">
      <c r="B22" s="1392" t="s">
        <v>2614</v>
      </c>
      <c r="C22" s="1393"/>
      <c r="D22" s="1393"/>
      <c r="E22" s="967">
        <f>E11-E20</f>
        <v>54602682.926379383</v>
      </c>
      <c r="G22" s="1392" t="s">
        <v>2614</v>
      </c>
      <c r="H22" s="1393"/>
      <c r="I22" s="1393"/>
      <c r="J22" s="967">
        <f ca="1">J11-J20</f>
        <v>84103754.385159969</v>
      </c>
      <c r="M22"/>
      <c r="N22"/>
      <c r="O22"/>
      <c r="P22"/>
      <c r="R22"/>
      <c r="S22"/>
      <c r="T22"/>
      <c r="U22"/>
      <c r="X22"/>
      <c r="Y22"/>
      <c r="Z22"/>
      <c r="AA22"/>
      <c r="AC22" s="1392" t="s">
        <v>2614</v>
      </c>
      <c r="AD22" s="1393"/>
      <c r="AE22" s="139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94" t="s">
        <v>9489</v>
      </c>
      <c r="C24" s="1395"/>
      <c r="D24" s="1395"/>
      <c r="E24" s="1396"/>
      <c r="G24" s="1394" t="s">
        <v>9489</v>
      </c>
      <c r="H24" s="1395"/>
      <c r="I24" s="1395"/>
      <c r="J24" s="1396"/>
      <c r="M24"/>
      <c r="N24"/>
      <c r="O24"/>
      <c r="P24"/>
      <c r="R24"/>
      <c r="S24"/>
      <c r="T24"/>
      <c r="U24"/>
      <c r="X24"/>
      <c r="Y24"/>
      <c r="Z24"/>
      <c r="AA24"/>
      <c r="AC24" s="1394" t="s">
        <v>9489</v>
      </c>
      <c r="AD24" s="1395"/>
      <c r="AE24" s="1395"/>
      <c r="AF24" s="139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18018885.365705196</v>
      </c>
      <c r="D27" s="939">
        <f>D26*E22</f>
        <v>18018885.365705196</v>
      </c>
      <c r="E27" s="932">
        <f>E26*E22</f>
        <v>18564912.194968991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23447620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18018885.365705196</v>
      </c>
      <c r="D29" s="942">
        <f t="shared" ref="D29:E29" si="1">D27-D28</f>
        <v>18018885.365705196</v>
      </c>
      <c r="E29" s="943">
        <f t="shared" si="1"/>
        <v>18564912.194968991</v>
      </c>
      <c r="G29" s="937" t="s">
        <v>9494</v>
      </c>
      <c r="H29" s="942">
        <f ca="1">H27-H28</f>
        <v>4306618.9471027926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8" t="s">
        <v>5473</v>
      </c>
      <c r="B1" s="1428"/>
      <c r="C1" s="1428"/>
      <c r="D1" s="1428"/>
      <c r="E1" s="1428"/>
      <c r="F1" s="1428"/>
      <c r="G1" s="1428"/>
      <c r="H1" s="1428"/>
      <c r="I1" s="1428"/>
      <c r="J1" s="1428"/>
    </row>
    <row r="2" spans="1:13" x14ac:dyDescent="0.25">
      <c r="A2" s="1428"/>
      <c r="B2" s="1428"/>
      <c r="C2" s="1428"/>
      <c r="D2" s="1428"/>
      <c r="E2" s="1428"/>
      <c r="F2" s="1428"/>
      <c r="G2" s="1428"/>
      <c r="H2" s="1428"/>
      <c r="I2" s="1428"/>
      <c r="J2" s="142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7" t="s">
        <v>5482</v>
      </c>
      <c r="B11" s="1427"/>
      <c r="C11" s="1427"/>
      <c r="D11" s="1427"/>
    </row>
    <row r="12" spans="1:13" x14ac:dyDescent="0.25">
      <c r="A12" s="360" t="s">
        <v>5157</v>
      </c>
      <c r="B12" s="360" t="s">
        <v>938</v>
      </c>
      <c r="C12" s="360" t="s">
        <v>1201</v>
      </c>
      <c r="D12" s="360" t="s">
        <v>1893</v>
      </c>
      <c r="E12" s="3"/>
      <c r="G12" s="1429" t="s">
        <v>5483</v>
      </c>
      <c r="H12" s="1430"/>
      <c r="I12" s="1431"/>
      <c r="J12" s="370">
        <f>H9+I9+J9</f>
        <v>9658438.778794989</v>
      </c>
    </row>
    <row r="13" spans="1:13" x14ac:dyDescent="0.25">
      <c r="A13" s="2" t="s">
        <v>5158</v>
      </c>
      <c r="B13" s="15">
        <v>9323439</v>
      </c>
      <c r="C13" s="15">
        <v>9323439</v>
      </c>
      <c r="D13" s="15">
        <v>9605968</v>
      </c>
      <c r="G13" s="1429" t="s">
        <v>5484</v>
      </c>
      <c r="H13" s="1430"/>
      <c r="I13" s="1431"/>
      <c r="J13" s="370">
        <f>J31</f>
        <v>5549996</v>
      </c>
    </row>
    <row r="14" spans="1:13" x14ac:dyDescent="0.25">
      <c r="A14" s="2" t="s">
        <v>5159</v>
      </c>
      <c r="B14" s="15">
        <v>7575873</v>
      </c>
      <c r="C14" s="15">
        <v>7575873</v>
      </c>
      <c r="D14" s="15">
        <v>7805445</v>
      </c>
      <c r="G14" s="1429" t="s">
        <v>5485</v>
      </c>
      <c r="H14" s="1430"/>
      <c r="I14" s="143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2" t="s">
        <v>5486</v>
      </c>
      <c r="G18" s="143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7" t="s">
        <v>5490</v>
      </c>
      <c r="J22" s="142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56" t="s">
        <v>7870</v>
      </c>
      <c r="B40" s="1357"/>
      <c r="C40" s="1357"/>
      <c r="D40" s="1357"/>
      <c r="E40" s="1357"/>
      <c r="F40" s="1357"/>
      <c r="G40" s="1357"/>
      <c r="H40" s="1357"/>
      <c r="I40" s="1357"/>
      <c r="J40" s="1357"/>
      <c r="K40" s="1358"/>
    </row>
    <row r="41" spans="1:12" ht="15.75" thickBot="1" x14ac:dyDescent="0.3">
      <c r="A41" s="1362"/>
      <c r="B41" s="1363"/>
      <c r="C41" s="1363"/>
      <c r="D41" s="1363"/>
      <c r="E41" s="1363"/>
      <c r="F41" s="1363"/>
      <c r="G41" s="1363"/>
      <c r="H41" s="1363"/>
      <c r="I41" s="1363"/>
      <c r="J41" s="1363"/>
      <c r="K41" s="136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56" t="s">
        <v>7167</v>
      </c>
      <c r="B51" s="1357"/>
      <c r="C51" s="1357"/>
      <c r="D51" s="1357"/>
      <c r="E51" s="1357"/>
      <c r="F51" s="1357"/>
      <c r="G51" s="1357"/>
      <c r="H51" s="1357"/>
      <c r="I51" s="1357"/>
      <c r="J51" s="1357"/>
      <c r="K51" s="1358"/>
    </row>
    <row r="52" spans="1:14" ht="15.75" thickBot="1" x14ac:dyDescent="0.3">
      <c r="A52" s="1362"/>
      <c r="B52" s="1363"/>
      <c r="C52" s="1363"/>
      <c r="D52" s="1363"/>
      <c r="E52" s="1363"/>
      <c r="F52" s="1363"/>
      <c r="G52" s="1363"/>
      <c r="H52" s="1363"/>
      <c r="I52" s="1363"/>
      <c r="J52" s="1363"/>
      <c r="K52" s="136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59" t="s">
        <v>7168</v>
      </c>
      <c r="B59" s="1360"/>
      <c r="C59" s="1360"/>
      <c r="D59" s="1360"/>
      <c r="E59" s="1360"/>
      <c r="F59" s="1360"/>
      <c r="G59" s="1360"/>
      <c r="H59" s="1360"/>
      <c r="I59" s="1360"/>
      <c r="J59" s="1360"/>
      <c r="K59" s="1360"/>
      <c r="L59" s="964"/>
      <c r="M59" s="964"/>
    </row>
    <row r="60" spans="1:14" ht="15.75" customHeight="1" x14ac:dyDescent="0.25">
      <c r="A60" s="1425"/>
      <c r="B60" s="1426"/>
      <c r="C60" s="1426"/>
      <c r="D60" s="1426"/>
      <c r="E60" s="1426"/>
      <c r="F60" s="1426"/>
      <c r="G60" s="1426"/>
      <c r="H60" s="1426"/>
      <c r="I60" s="1426"/>
      <c r="J60" s="1426"/>
      <c r="K60" s="142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2" t="s">
        <v>10387</v>
      </c>
      <c r="F66" s="1423"/>
      <c r="G66" s="142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56" t="s">
        <v>8155</v>
      </c>
      <c r="B74" s="1357"/>
      <c r="C74" s="1357"/>
      <c r="D74" s="1357"/>
      <c r="E74" s="1357"/>
      <c r="F74" s="1357"/>
      <c r="G74" s="1357"/>
      <c r="H74" s="1357"/>
      <c r="I74" s="1357"/>
      <c r="J74" s="1357"/>
      <c r="K74" s="1357"/>
      <c r="L74" s="1358"/>
    </row>
    <row r="75" spans="1:20" ht="15.75" customHeight="1" thickBot="1" x14ac:dyDescent="0.3">
      <c r="A75" s="1362"/>
      <c r="B75" s="1363"/>
      <c r="C75" s="1363"/>
      <c r="D75" s="1363"/>
      <c r="E75" s="1363"/>
      <c r="F75" s="1363"/>
      <c r="G75" s="1363"/>
      <c r="H75" s="1363"/>
      <c r="I75" s="1363"/>
      <c r="J75" s="1363"/>
      <c r="K75" s="1363"/>
      <c r="L75" s="1364"/>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33" t="s">
        <v>10486</v>
      </c>
      <c r="D82" s="1434"/>
      <c r="E82" s="1434"/>
      <c r="F82" s="1434"/>
      <c r="G82" s="1434"/>
      <c r="H82" s="1435"/>
      <c r="I82" s="975"/>
      <c r="J82" s="975">
        <f>19830000/3</f>
        <v>6610000</v>
      </c>
      <c r="K82" s="975">
        <f>19830000/3</f>
        <v>6610000</v>
      </c>
      <c r="L82" s="975">
        <f>19830000/3</f>
        <v>6610000</v>
      </c>
      <c r="M82" s="947"/>
    </row>
    <row r="83" spans="1:17" x14ac:dyDescent="0.25">
      <c r="M83" s="3"/>
    </row>
    <row r="84" spans="1:17" s="928" customFormat="1" ht="26.25" customHeight="1" x14ac:dyDescent="0.25">
      <c r="C84" s="1433" t="s">
        <v>10524</v>
      </c>
      <c r="D84" s="1434"/>
      <c r="E84" s="1434"/>
      <c r="F84" s="1434"/>
      <c r="G84" s="1434"/>
      <c r="H84" s="143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56" t="s">
        <v>10389</v>
      </c>
      <c r="B89" s="1357"/>
      <c r="C89" s="1357"/>
      <c r="D89" s="1357"/>
      <c r="E89" s="1357"/>
      <c r="F89" s="1357"/>
      <c r="G89" s="1357"/>
      <c r="H89" s="1357"/>
      <c r="I89" s="1357"/>
      <c r="J89" s="1357"/>
      <c r="K89" s="1358"/>
      <c r="L89" s="3"/>
      <c r="M89" s="3"/>
    </row>
    <row r="90" spans="1:17" ht="15.75" thickBot="1" x14ac:dyDescent="0.3">
      <c r="A90" s="1362"/>
      <c r="B90" s="1363"/>
      <c r="C90" s="1363"/>
      <c r="D90" s="1363"/>
      <c r="E90" s="1363"/>
      <c r="F90" s="1363"/>
      <c r="G90" s="1363"/>
      <c r="H90" s="1363"/>
      <c r="I90" s="1363"/>
      <c r="J90" s="1363"/>
      <c r="K90" s="1364"/>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52" t="s">
        <v>2610</v>
      </c>
      <c r="B2" s="1452"/>
      <c r="C2" s="1452"/>
      <c r="D2" s="1452"/>
      <c r="E2" s="1452"/>
      <c r="F2" s="1452"/>
      <c r="G2" s="1452"/>
      <c r="H2" s="1452"/>
      <c r="I2" s="1452"/>
      <c r="J2" s="1452"/>
      <c r="K2" s="145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9">
        <v>28459027</v>
      </c>
      <c r="B4" s="1449">
        <v>35457479</v>
      </c>
      <c r="C4" s="1449">
        <f>B4-A4</f>
        <v>6998452</v>
      </c>
      <c r="D4" s="1449" t="s">
        <v>2618</v>
      </c>
      <c r="E4" s="225"/>
      <c r="F4" s="225"/>
      <c r="G4" s="225"/>
      <c r="H4" s="1449">
        <f>C4</f>
        <v>6998452</v>
      </c>
      <c r="I4" s="1449">
        <f>H4*25%</f>
        <v>1749613</v>
      </c>
      <c r="J4" s="1449">
        <f>H4*25%</f>
        <v>1749613</v>
      </c>
      <c r="K4" s="1449">
        <f>H4*50%</f>
        <v>3499226</v>
      </c>
    </row>
    <row r="5" spans="1:11" ht="21" customHeight="1" x14ac:dyDescent="0.25">
      <c r="A5" s="1449"/>
      <c r="B5" s="1449"/>
      <c r="C5" s="1449"/>
      <c r="D5" s="1449"/>
      <c r="E5" s="225"/>
      <c r="F5" s="225"/>
      <c r="G5" s="225"/>
      <c r="H5" s="1449"/>
      <c r="I5" s="1449"/>
      <c r="J5" s="1449"/>
      <c r="K5" s="1449"/>
    </row>
    <row r="6" spans="1:11" ht="15.75" x14ac:dyDescent="0.25">
      <c r="A6" s="1450" t="s">
        <v>2619</v>
      </c>
      <c r="B6" s="1450"/>
      <c r="C6" s="1450"/>
      <c r="D6" s="1450"/>
      <c r="E6" s="1450"/>
      <c r="F6" s="1450"/>
      <c r="G6" s="1450"/>
      <c r="H6" s="1450"/>
      <c r="I6" s="186" t="s">
        <v>158</v>
      </c>
      <c r="J6" s="186" t="s">
        <v>2620</v>
      </c>
      <c r="K6" s="186" t="s">
        <v>2620</v>
      </c>
    </row>
    <row r="7" spans="1:11" ht="15.75" x14ac:dyDescent="0.25">
      <c r="A7" s="1450" t="s">
        <v>2621</v>
      </c>
      <c r="B7" s="1450"/>
      <c r="C7" s="1450"/>
      <c r="D7" s="1450"/>
      <c r="E7" s="1450"/>
      <c r="F7" s="1450"/>
      <c r="G7" s="1450"/>
      <c r="H7" s="1450"/>
      <c r="I7" s="186" t="s">
        <v>2622</v>
      </c>
      <c r="J7" s="187">
        <f>J4</f>
        <v>1749613</v>
      </c>
      <c r="K7" s="187">
        <f>K4</f>
        <v>3499226</v>
      </c>
    </row>
    <row r="9" spans="1:11" ht="18" x14ac:dyDescent="0.25">
      <c r="A9" s="1452" t="s">
        <v>2623</v>
      </c>
      <c r="B9" s="1452"/>
      <c r="C9" s="1452"/>
      <c r="D9" s="1452"/>
      <c r="E9" s="1452"/>
      <c r="F9" s="1452"/>
      <c r="G9" s="1452"/>
      <c r="H9" s="1452"/>
      <c r="I9" s="1452"/>
      <c r="J9" s="1452"/>
      <c r="K9" s="145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9">
        <v>42596884</v>
      </c>
      <c r="B11" s="1449">
        <v>51367818</v>
      </c>
      <c r="C11" s="1449">
        <f>B11-A11</f>
        <v>8770934</v>
      </c>
      <c r="D11" s="1449" t="s">
        <v>2618</v>
      </c>
      <c r="E11" s="225"/>
      <c r="F11" s="225"/>
      <c r="G11" s="225"/>
      <c r="H11" s="1449">
        <f>C11</f>
        <v>8770934</v>
      </c>
      <c r="I11" s="1449">
        <f>H11*25%</f>
        <v>2192733.5</v>
      </c>
      <c r="J11" s="1449">
        <f>H11*25%</f>
        <v>2192733.5</v>
      </c>
      <c r="K11" s="1449">
        <f>H11*50%</f>
        <v>4385467</v>
      </c>
    </row>
    <row r="12" spans="1:11" ht="12.75" customHeight="1" x14ac:dyDescent="0.25">
      <c r="A12" s="1449"/>
      <c r="B12" s="1449"/>
      <c r="C12" s="1449"/>
      <c r="D12" s="1449"/>
      <c r="E12" s="225"/>
      <c r="F12" s="225"/>
      <c r="G12" s="225"/>
      <c r="H12" s="1449"/>
      <c r="I12" s="1449"/>
      <c r="J12" s="1449"/>
      <c r="K12" s="1449"/>
    </row>
    <row r="13" spans="1:11" ht="15.75" x14ac:dyDescent="0.25">
      <c r="A13" s="1450" t="s">
        <v>2624</v>
      </c>
      <c r="B13" s="1450"/>
      <c r="C13" s="1450"/>
      <c r="D13" s="1450"/>
      <c r="E13" s="1450"/>
      <c r="F13" s="1450"/>
      <c r="G13" s="1450"/>
      <c r="H13" s="1450"/>
      <c r="I13" s="186" t="s">
        <v>158</v>
      </c>
      <c r="J13" s="188">
        <v>84775</v>
      </c>
      <c r="K13" s="186" t="s">
        <v>2620</v>
      </c>
    </row>
    <row r="14" spans="1:11" ht="15.75" x14ac:dyDescent="0.25">
      <c r="A14" s="1450" t="s">
        <v>2621</v>
      </c>
      <c r="B14" s="1450"/>
      <c r="C14" s="1450"/>
      <c r="D14" s="1450"/>
      <c r="E14" s="1450"/>
      <c r="F14" s="1450"/>
      <c r="G14" s="1450"/>
      <c r="H14" s="145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52" t="s">
        <v>2625</v>
      </c>
      <c r="B17" s="1452"/>
      <c r="C17" s="1452"/>
      <c r="D17" s="1452"/>
      <c r="E17" s="1452"/>
      <c r="F17" s="1452"/>
      <c r="G17" s="1452"/>
      <c r="H17" s="1452"/>
      <c r="I17" s="1452"/>
      <c r="J17" s="1452"/>
      <c r="K17" s="145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9">
        <v>91625888</v>
      </c>
      <c r="B19" s="1449">
        <v>130688607</v>
      </c>
      <c r="C19" s="1449">
        <f>B19-A19</f>
        <v>39062719</v>
      </c>
      <c r="D19" s="1449">
        <v>7500000</v>
      </c>
      <c r="E19" s="225"/>
      <c r="F19" s="225"/>
      <c r="G19" s="225"/>
      <c r="H19" s="1449">
        <f>C19</f>
        <v>39062719</v>
      </c>
      <c r="I19" s="1449">
        <f>H19*25%</f>
        <v>9765679.75</v>
      </c>
      <c r="J19" s="1449">
        <f>H19*25%</f>
        <v>9765679.75</v>
      </c>
      <c r="K19" s="1449">
        <f>H19*50%</f>
        <v>19531359.5</v>
      </c>
    </row>
    <row r="20" spans="1:11" ht="12.75" customHeight="1" x14ac:dyDescent="0.25">
      <c r="A20" s="1449"/>
      <c r="B20" s="1449"/>
      <c r="C20" s="1449"/>
      <c r="D20" s="1449"/>
      <c r="E20" s="225"/>
      <c r="F20" s="225"/>
      <c r="G20" s="225"/>
      <c r="H20" s="1449"/>
      <c r="I20" s="1449"/>
      <c r="J20" s="1449"/>
      <c r="K20" s="1449"/>
    </row>
    <row r="21" spans="1:11" ht="15.75" x14ac:dyDescent="0.25">
      <c r="A21" s="1450" t="s">
        <v>2624</v>
      </c>
      <c r="B21" s="1450"/>
      <c r="C21" s="1450"/>
      <c r="D21" s="1450"/>
      <c r="E21" s="1450"/>
      <c r="F21" s="1450"/>
      <c r="G21" s="1450"/>
      <c r="H21" s="1450"/>
      <c r="I21" s="188">
        <v>13000000</v>
      </c>
      <c r="J21" s="186"/>
      <c r="K21" s="186"/>
    </row>
    <row r="22" spans="1:11" ht="15.75" x14ac:dyDescent="0.25">
      <c r="A22" s="1450" t="s">
        <v>2621</v>
      </c>
      <c r="B22" s="1450"/>
      <c r="C22" s="1450"/>
      <c r="D22" s="1450"/>
      <c r="E22" s="1450"/>
      <c r="F22" s="1450"/>
      <c r="G22" s="1450"/>
      <c r="H22" s="145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40" t="s">
        <v>2635</v>
      </c>
      <c r="B36" s="1440"/>
      <c r="C36" s="1440"/>
      <c r="D36" s="1440"/>
      <c r="E36" s="1440"/>
      <c r="F36" s="1440"/>
      <c r="G36" s="1440"/>
      <c r="H36" s="1440"/>
      <c r="I36" s="1440"/>
      <c r="J36" s="1440"/>
      <c r="K36" s="144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5">
        <f>'Main Summary'!$AK$73</f>
        <v>31688154.002880182</v>
      </c>
      <c r="B38" s="1445">
        <f>'Main Summary'!$AL$73</f>
        <v>37164776</v>
      </c>
      <c r="C38" s="1445">
        <f>B38-A38</f>
        <v>5476621.9971198179</v>
      </c>
      <c r="D38" s="1445">
        <v>6000000</v>
      </c>
      <c r="E38" s="1447"/>
      <c r="F38" s="1447"/>
      <c r="G38" s="1445">
        <v>300000</v>
      </c>
      <c r="H38" s="1445">
        <f>C38-D38-G38</f>
        <v>-823378.00288018212</v>
      </c>
      <c r="I38" s="1445">
        <f>H38*33%</f>
        <v>-271714.74095046014</v>
      </c>
      <c r="J38" s="1445">
        <f>H38*33%</f>
        <v>-271714.74095046014</v>
      </c>
      <c r="K38" s="1445">
        <f>H38*34%</f>
        <v>-279948.52097926196</v>
      </c>
    </row>
    <row r="39" spans="1:13" ht="16.899999999999999" customHeight="1" x14ac:dyDescent="0.25">
      <c r="A39" s="1445"/>
      <c r="B39" s="1445"/>
      <c r="C39" s="1445"/>
      <c r="D39" s="1445"/>
      <c r="E39" s="1448"/>
      <c r="F39" s="1448"/>
      <c r="G39" s="1445"/>
      <c r="H39" s="1445"/>
      <c r="I39" s="1445"/>
      <c r="J39" s="1445"/>
      <c r="K39" s="1445"/>
    </row>
    <row r="40" spans="1:13" ht="16.5" x14ac:dyDescent="0.25">
      <c r="A40" s="1446" t="s">
        <v>2636</v>
      </c>
      <c r="B40" s="1446"/>
      <c r="C40" s="1446"/>
      <c r="D40" s="1446"/>
      <c r="E40" s="1446"/>
      <c r="F40" s="1446"/>
      <c r="G40" s="1446"/>
      <c r="H40" s="1446"/>
      <c r="I40" s="231">
        <v>3234320</v>
      </c>
      <c r="J40" s="231"/>
      <c r="K40" s="231"/>
    </row>
    <row r="41" spans="1:13" ht="16.5" x14ac:dyDescent="0.25">
      <c r="A41" s="1446" t="s">
        <v>2864</v>
      </c>
      <c r="B41" s="1446"/>
      <c r="C41" s="1446"/>
      <c r="D41" s="1446"/>
      <c r="E41" s="1446"/>
      <c r="F41" s="1446"/>
      <c r="G41" s="1446"/>
      <c r="H41" s="1446"/>
      <c r="I41" s="231"/>
      <c r="J41" s="231">
        <v>1676486</v>
      </c>
      <c r="K41" s="231">
        <v>6090000</v>
      </c>
    </row>
    <row r="42" spans="1:13" ht="16.5" x14ac:dyDescent="0.25">
      <c r="A42" s="1446" t="s">
        <v>2637</v>
      </c>
      <c r="B42" s="1446"/>
      <c r="C42" s="1446"/>
      <c r="D42" s="1446"/>
      <c r="E42" s="1446"/>
      <c r="F42" s="1446"/>
      <c r="G42" s="1446"/>
      <c r="H42" s="1446"/>
      <c r="I42" s="231">
        <v>1568356</v>
      </c>
      <c r="J42" s="231"/>
      <c r="K42" s="231"/>
    </row>
    <row r="43" spans="1:13" ht="16.5" x14ac:dyDescent="0.25">
      <c r="A43" s="1444" t="s">
        <v>2638</v>
      </c>
      <c r="B43" s="1444"/>
      <c r="C43" s="1444"/>
      <c r="D43" s="1444"/>
      <c r="E43" s="1444"/>
      <c r="F43" s="1444"/>
      <c r="G43" s="1444"/>
      <c r="H43" s="144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51" t="s">
        <v>2773</v>
      </c>
      <c r="B45" s="1451"/>
      <c r="C45" s="1451"/>
      <c r="D45" s="1451"/>
      <c r="E45" s="1451"/>
      <c r="F45" s="1451"/>
      <c r="G45" s="1451"/>
      <c r="H45" s="145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40" t="s">
        <v>3293</v>
      </c>
      <c r="B49" s="1440"/>
      <c r="C49" s="1440"/>
      <c r="D49" s="1440"/>
      <c r="E49" s="1440"/>
      <c r="F49" s="1440"/>
      <c r="G49" s="1440"/>
      <c r="H49" s="1440"/>
      <c r="I49" s="1440"/>
      <c r="J49" s="1440"/>
      <c r="K49" s="144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41">
        <f>'Main Summary'!AD19</f>
        <v>113012540.90419273</v>
      </c>
      <c r="B51" s="1441">
        <f>'Main Summary'!AE19</f>
        <v>164353252</v>
      </c>
      <c r="C51" s="1441">
        <f>B51-A51</f>
        <v>51340711.095807269</v>
      </c>
      <c r="D51" s="1441">
        <v>7000000</v>
      </c>
      <c r="E51" s="1442">
        <f>15000000+6000000</f>
        <v>21000000</v>
      </c>
      <c r="F51" s="344"/>
      <c r="G51" s="1441">
        <v>500000</v>
      </c>
      <c r="H51" s="1441">
        <f>C51-D51-G51-E51</f>
        <v>22840711.095807269</v>
      </c>
      <c r="I51" s="1441">
        <f>H51*33%</f>
        <v>7537434.661616399</v>
      </c>
      <c r="J51" s="1441">
        <f>H51*33%</f>
        <v>7537434.661616399</v>
      </c>
      <c r="K51" s="1441">
        <f>H51*34%</f>
        <v>7765841.7725744722</v>
      </c>
    </row>
    <row r="52" spans="1:13" ht="16.899999999999999" customHeight="1" x14ac:dyDescent="0.25">
      <c r="A52" s="1441"/>
      <c r="B52" s="1441"/>
      <c r="C52" s="1441"/>
      <c r="D52" s="1441"/>
      <c r="E52" s="1443"/>
      <c r="F52" s="345"/>
      <c r="G52" s="1441"/>
      <c r="H52" s="1441"/>
      <c r="I52" s="1441"/>
      <c r="J52" s="1441"/>
      <c r="K52" s="1441"/>
    </row>
    <row r="53" spans="1:13" ht="15.75" x14ac:dyDescent="0.25">
      <c r="A53" s="1437" t="s">
        <v>2636</v>
      </c>
      <c r="B53" s="1437"/>
      <c r="C53" s="1437"/>
      <c r="D53" s="1437"/>
      <c r="E53" s="1437"/>
      <c r="F53" s="1437"/>
      <c r="G53" s="1437"/>
      <c r="H53" s="1437"/>
      <c r="I53" s="225"/>
      <c r="J53" s="225"/>
      <c r="K53" s="225"/>
      <c r="M53" s="1">
        <v>1682985</v>
      </c>
    </row>
    <row r="54" spans="1:13" ht="15.75" x14ac:dyDescent="0.25">
      <c r="A54" s="1437" t="s">
        <v>2864</v>
      </c>
      <c r="B54" s="1437"/>
      <c r="C54" s="1437"/>
      <c r="D54" s="1437"/>
      <c r="E54" s="1437"/>
      <c r="F54" s="1437"/>
      <c r="G54" s="1437"/>
      <c r="H54" s="1437"/>
      <c r="I54" s="225">
        <f>450000+3000000+1300000+200000+6000000</f>
        <v>10950000</v>
      </c>
      <c r="J54" s="225">
        <f>3800000+300000+1500000+89000+1000000+1300000</f>
        <v>7989000</v>
      </c>
      <c r="K54" s="225">
        <f>150000+500000+500000+5000000</f>
        <v>6150000</v>
      </c>
      <c r="M54" s="1">
        <v>26656</v>
      </c>
    </row>
    <row r="55" spans="1:13" ht="15.75" x14ac:dyDescent="0.25">
      <c r="A55" s="1437" t="s">
        <v>4274</v>
      </c>
      <c r="B55" s="1437"/>
      <c r="C55" s="1437"/>
      <c r="D55" s="1437"/>
      <c r="E55" s="1437"/>
      <c r="F55" s="1437"/>
      <c r="G55" s="1437"/>
      <c r="H55" s="1437"/>
      <c r="I55" s="225"/>
      <c r="J55" s="225">
        <v>493250</v>
      </c>
      <c r="K55" s="225"/>
      <c r="M55" s="1">
        <v>7143</v>
      </c>
    </row>
    <row r="56" spans="1:13" ht="15.75" x14ac:dyDescent="0.25">
      <c r="A56" s="1438" t="s">
        <v>2638</v>
      </c>
      <c r="B56" s="1438"/>
      <c r="C56" s="1438"/>
      <c r="D56" s="1438"/>
      <c r="E56" s="1438"/>
      <c r="F56" s="1438"/>
      <c r="G56" s="1438"/>
      <c r="H56" s="1438"/>
      <c r="I56" s="263">
        <f>I51-I53-I54-I55</f>
        <v>-3412565.338383601</v>
      </c>
      <c r="J56" s="263">
        <f>J51+J55-J54</f>
        <v>41684.661616398953</v>
      </c>
      <c r="K56" s="263">
        <f>K51-K53-K54-K55</f>
        <v>1615841.7725744722</v>
      </c>
      <c r="M56" s="1">
        <v>7257</v>
      </c>
    </row>
    <row r="57" spans="1:13" ht="15.75" x14ac:dyDescent="0.25">
      <c r="A57" s="1439" t="s">
        <v>2773</v>
      </c>
      <c r="B57" s="1439"/>
      <c r="C57" s="1439"/>
      <c r="D57" s="1439"/>
      <c r="E57" s="1439"/>
      <c r="F57" s="1439"/>
      <c r="G57" s="1439"/>
      <c r="H57" s="143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40" t="s">
        <v>3669</v>
      </c>
      <c r="B61" s="1440"/>
      <c r="C61" s="1440"/>
      <c r="D61" s="1440"/>
      <c r="E61" s="1440"/>
      <c r="F61" s="1440"/>
      <c r="G61" s="1440"/>
      <c r="H61" s="1440"/>
      <c r="I61" s="1440"/>
      <c r="J61" s="1440"/>
      <c r="K61" s="144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41">
        <f>'Main Summary'!Z19</f>
        <v>138622950.11069509</v>
      </c>
      <c r="B63" s="1441">
        <f>'Main Summary'!AA19</f>
        <v>174948764</v>
      </c>
      <c r="C63" s="1441">
        <f>B63-A63</f>
        <v>36325813.889304906</v>
      </c>
      <c r="D63" s="1441">
        <v>2000000</v>
      </c>
      <c r="E63" s="1442">
        <v>4500000</v>
      </c>
      <c r="F63" s="1442">
        <v>889800</v>
      </c>
      <c r="G63" s="1441">
        <v>500000</v>
      </c>
      <c r="H63" s="1441">
        <f>C63-D63-G63-E63-F63</f>
        <v>28436013.889304906</v>
      </c>
      <c r="I63" s="1441">
        <f>H63*33%</f>
        <v>9383884.5834706202</v>
      </c>
      <c r="J63" s="1441">
        <f>H63*33%</f>
        <v>9383884.5834706202</v>
      </c>
      <c r="K63" s="1441">
        <f>H63*34%</f>
        <v>9668244.7223636694</v>
      </c>
    </row>
    <row r="64" spans="1:13" ht="15" customHeight="1" x14ac:dyDescent="0.25">
      <c r="A64" s="1441"/>
      <c r="B64" s="1441"/>
      <c r="C64" s="1441"/>
      <c r="D64" s="1441"/>
      <c r="E64" s="1443"/>
      <c r="F64" s="1443"/>
      <c r="G64" s="1441"/>
      <c r="H64" s="1441"/>
      <c r="I64" s="1441"/>
      <c r="J64" s="1441"/>
      <c r="K64" s="1441"/>
    </row>
    <row r="65" spans="1:18" ht="27" customHeight="1" x14ac:dyDescent="0.25">
      <c r="A65" s="1437" t="s">
        <v>2864</v>
      </c>
      <c r="B65" s="1437"/>
      <c r="C65" s="1437"/>
      <c r="D65" s="1437"/>
      <c r="E65" s="1437"/>
      <c r="F65" s="1437"/>
      <c r="G65" s="1437"/>
      <c r="H65" s="1437"/>
      <c r="I65" s="225">
        <f>'old Sharing details'!H30</f>
        <v>20909127</v>
      </c>
      <c r="J65" s="225">
        <f>'old Sharing details'!H65</f>
        <v>20630910</v>
      </c>
      <c r="K65" s="225">
        <f>'old Sharing details'!D125</f>
        <v>17742859</v>
      </c>
    </row>
    <row r="66" spans="1:18" ht="27" customHeight="1" x14ac:dyDescent="0.25">
      <c r="A66" s="1438" t="s">
        <v>2638</v>
      </c>
      <c r="B66" s="1438"/>
      <c r="C66" s="1438"/>
      <c r="D66" s="1438"/>
      <c r="E66" s="1438"/>
      <c r="F66" s="1438"/>
      <c r="G66" s="1438"/>
      <c r="H66" s="1438"/>
      <c r="I66" s="263">
        <f>I63-I65</f>
        <v>-11525242.41652938</v>
      </c>
      <c r="J66" s="263">
        <f t="shared" ref="J66:K66" si="0">J63-J65</f>
        <v>-11247025.41652938</v>
      </c>
      <c r="K66" s="263">
        <f t="shared" si="0"/>
        <v>-8074614.2776363306</v>
      </c>
    </row>
    <row r="67" spans="1:18" ht="15.75" x14ac:dyDescent="0.25">
      <c r="A67" s="1439" t="s">
        <v>2773</v>
      </c>
      <c r="B67" s="1439"/>
      <c r="C67" s="1439"/>
      <c r="D67" s="1439"/>
      <c r="E67" s="1439"/>
      <c r="F67" s="1439"/>
      <c r="G67" s="1439"/>
      <c r="H67" s="143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36" t="s">
        <v>5163</v>
      </c>
      <c r="B69" s="1436"/>
      <c r="C69" s="1436"/>
      <c r="D69" s="1436"/>
      <c r="E69" s="283">
        <v>3118282</v>
      </c>
      <c r="M69"/>
      <c r="N69" s="1">
        <v>4629646</v>
      </c>
      <c r="O69" s="1">
        <v>7330193</v>
      </c>
      <c r="P69" s="1">
        <v>1850440</v>
      </c>
      <c r="R69" s="1"/>
    </row>
    <row r="70" spans="1:18" x14ac:dyDescent="0.25">
      <c r="A70" s="1436" t="s">
        <v>5161</v>
      </c>
      <c r="B70" s="1436"/>
      <c r="C70" s="1436"/>
      <c r="D70" s="1436"/>
      <c r="E70" s="15">
        <v>1000000</v>
      </c>
      <c r="M70"/>
      <c r="N70" s="3"/>
      <c r="R70" s="1"/>
    </row>
    <row r="71" spans="1:18" ht="26.25" x14ac:dyDescent="0.25">
      <c r="A71" s="1436" t="s">
        <v>5162</v>
      </c>
      <c r="B71" s="1436"/>
      <c r="C71" s="1436"/>
      <c r="D71" s="143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53" t="s">
        <v>4711</v>
      </c>
      <c r="O73" s="1453"/>
      <c r="P73" s="1453"/>
    </row>
    <row r="74" spans="1:18" x14ac:dyDescent="0.25">
      <c r="A74">
        <f>139220029+2000000</f>
        <v>141220029</v>
      </c>
      <c r="B74" s="3">
        <f>B63-A74</f>
        <v>33728735</v>
      </c>
      <c r="M74"/>
      <c r="N74" s="1453"/>
      <c r="O74" s="1453"/>
      <c r="P74" s="145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7" t="s">
        <v>1766</v>
      </c>
      <c r="D1" s="1217"/>
      <c r="E1" s="1217"/>
    </row>
    <row r="2" spans="1:8" x14ac:dyDescent="0.25">
      <c r="C2" s="1217"/>
      <c r="D2" s="1217"/>
      <c r="E2" s="1217"/>
    </row>
    <row r="3" spans="1:8" x14ac:dyDescent="0.25">
      <c r="C3" s="1391" t="s">
        <v>4712</v>
      </c>
      <c r="D3" s="1391"/>
      <c r="E3" s="1391"/>
    </row>
    <row r="4" spans="1:8" x14ac:dyDescent="0.25">
      <c r="C4" s="1391"/>
      <c r="D4" s="1391"/>
      <c r="E4" s="1391"/>
    </row>
    <row r="6" spans="1:8" ht="14.45" customHeight="1" x14ac:dyDescent="0.25">
      <c r="A6" s="1468" t="s">
        <v>1893</v>
      </c>
      <c r="B6" s="1469"/>
      <c r="C6" s="1469"/>
      <c r="D6" s="1470"/>
      <c r="E6" s="1477" t="s">
        <v>4750</v>
      </c>
      <c r="F6" s="1477"/>
      <c r="G6" s="1477"/>
      <c r="H6" s="1477"/>
    </row>
    <row r="7" spans="1:8" ht="14.45" customHeight="1" x14ac:dyDescent="0.25">
      <c r="A7" s="1471"/>
      <c r="B7" s="1472"/>
      <c r="C7" s="1472"/>
      <c r="D7" s="1473"/>
      <c r="E7" s="1477"/>
      <c r="F7" s="1477"/>
      <c r="G7" s="1477"/>
      <c r="H7" s="1477"/>
    </row>
    <row r="8" spans="1:8" ht="14.45" customHeight="1" x14ac:dyDescent="0.25">
      <c r="A8" s="1474"/>
      <c r="B8" s="1475"/>
      <c r="C8" s="1475"/>
      <c r="D8" s="1476"/>
      <c r="E8" s="1477"/>
      <c r="F8" s="1477"/>
      <c r="G8" s="1477"/>
      <c r="H8" s="1477"/>
    </row>
    <row r="9" spans="1:8" ht="27" thickBot="1" x14ac:dyDescent="0.3">
      <c r="A9" s="1368" t="s">
        <v>4589</v>
      </c>
      <c r="B9" s="1369"/>
      <c r="C9" s="1369"/>
      <c r="D9" s="1370"/>
      <c r="E9" s="1371" t="s">
        <v>4589</v>
      </c>
      <c r="F9" s="1372"/>
      <c r="G9" s="1372"/>
      <c r="H9" s="137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5" t="s">
        <v>4595</v>
      </c>
      <c r="F30" s="1375"/>
      <c r="G30" s="137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67" t="s">
        <v>4747</v>
      </c>
      <c r="F37" s="1372"/>
      <c r="G37" s="1372"/>
      <c r="H37" s="137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4" t="s">
        <v>4595</v>
      </c>
      <c r="B54" s="1374"/>
      <c r="C54" s="137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57" t="s">
        <v>4599</v>
      </c>
      <c r="B58" s="1458"/>
      <c r="C58" s="1458"/>
      <c r="D58" s="145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4" t="s">
        <v>4595</v>
      </c>
      <c r="F65" s="1374"/>
      <c r="G65" s="137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63" t="s">
        <v>4744</v>
      </c>
      <c r="F73" s="1463"/>
      <c r="G73" s="1463"/>
      <c r="H73" s="146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64" t="s">
        <v>4595</v>
      </c>
      <c r="F87" s="1465"/>
      <c r="G87" s="146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59" t="s">
        <v>4595</v>
      </c>
      <c r="B102" s="1406"/>
      <c r="C102" s="1407"/>
      <c r="D102" s="313">
        <f>SUM(D60:D101)</f>
        <v>8325000</v>
      </c>
    </row>
    <row r="104" spans="1:4" ht="15.75" thickBot="1" x14ac:dyDescent="0.3">
      <c r="D104" s="49"/>
    </row>
    <row r="105" spans="1:4" ht="21.75" thickBot="1" x14ac:dyDescent="0.3">
      <c r="A105" s="1460" t="s">
        <v>4596</v>
      </c>
      <c r="B105" s="1461"/>
      <c r="C105" s="1461"/>
      <c r="D105" s="146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5" t="s">
        <v>4595</v>
      </c>
      <c r="B124" s="1406"/>
      <c r="C124" s="1407"/>
      <c r="D124" s="320">
        <f>SUM(D107:D123)</f>
        <v>3665720</v>
      </c>
    </row>
    <row r="125" spans="1:4" ht="19.5" thickBot="1" x14ac:dyDescent="0.35">
      <c r="A125" s="1454" t="s">
        <v>4616</v>
      </c>
      <c r="B125" s="1455"/>
      <c r="C125" s="1456"/>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2025-05-30T10:31:29Z</dcterms:modified>
</cp:coreProperties>
</file>