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EY 17th &amp; 18th Floor - Dolmen Sky Tower Clifton Karachi\PO\"/>
    </mc:Choice>
  </mc:AlternateContent>
  <xr:revisionPtr revIDLastSave="0" documentId="13_ncr:1_{F28B4DFB-30CD-45FC-9148-FA8C0F8F706D}" xr6:coauthVersionLast="3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ster PO" sheetId="1" r:id="rId1"/>
    <sheet name="Phase 1 Delivery" sheetId="2" r:id="rId2"/>
    <sheet name="actual received on phase 1" sheetId="3" r:id="rId3"/>
    <sheet name="Phase 2 Delivery" sheetId="4" r:id="rId4"/>
  </sheets>
  <definedNames>
    <definedName name="_xlnm.Print_Area" localSheetId="0">'Master PO'!$A$1:$G$53</definedName>
    <definedName name="_xlnm.Print_Area" localSheetId="1">'Phase 1 Delivery'!$A$1:$G$99</definedName>
    <definedName name="_xlnm.Print_Area" localSheetId="3">'Phase 2 Delivery'!$A$1:$G$40</definedName>
    <definedName name="_xlnm.Print_Titles" localSheetId="0">'Master PO'!$17:$17</definedName>
    <definedName name="_xlnm.Print_Titles" localSheetId="1">'Phase 1 Delivery'!#REF!</definedName>
    <definedName name="_xlnm.Print_Titles" localSheetId="3">'Phase 2 Delivery'!#REF!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4" l="1"/>
  <c r="G27" i="4"/>
  <c r="G26" i="4"/>
  <c r="G25" i="4"/>
  <c r="G24" i="4"/>
  <c r="G29" i="4" l="1"/>
  <c r="J119" i="2"/>
  <c r="E87" i="2"/>
  <c r="E82" i="2"/>
  <c r="H90" i="2"/>
  <c r="J110" i="2"/>
  <c r="G116" i="2"/>
  <c r="G115" i="2"/>
  <c r="G114" i="2"/>
  <c r="G113" i="2"/>
  <c r="G112" i="2"/>
  <c r="G111" i="2"/>
  <c r="G110" i="2"/>
  <c r="G30" i="4" l="1"/>
  <c r="G31" i="4" s="1"/>
  <c r="G32" i="4" s="1"/>
  <c r="G33" i="4" s="1"/>
  <c r="G117" i="2"/>
  <c r="G118" i="2" s="1"/>
  <c r="G119" i="2" s="1"/>
  <c r="G120" i="2" s="1"/>
  <c r="G121" i="2" s="1"/>
  <c r="G32" i="3"/>
  <c r="G31" i="3"/>
  <c r="G30" i="3"/>
  <c r="G29" i="3"/>
  <c r="G28" i="3"/>
  <c r="G27" i="3"/>
  <c r="G26" i="3"/>
  <c r="G33" i="3" l="1"/>
  <c r="G34" i="3" s="1"/>
  <c r="G35" i="3" s="1"/>
  <c r="G36" i="3" s="1"/>
  <c r="G37" i="3" s="1"/>
  <c r="T100" i="2"/>
  <c r="T98" i="2"/>
  <c r="U98" i="2"/>
  <c r="T89" i="2"/>
  <c r="T88" i="2"/>
  <c r="T87" i="2"/>
  <c r="T86" i="2"/>
  <c r="T85" i="2"/>
  <c r="T84" i="2"/>
  <c r="T83" i="2"/>
  <c r="T99" i="2"/>
  <c r="S100" i="2"/>
  <c r="K94" i="2"/>
  <c r="J93" i="2"/>
  <c r="K93" i="2" s="1"/>
  <c r="J92" i="2"/>
  <c r="K92" i="2" s="1"/>
  <c r="X89" i="2"/>
  <c r="X88" i="2"/>
  <c r="X87" i="2"/>
  <c r="J87" i="2"/>
  <c r="K87" i="2" s="1"/>
  <c r="G87" i="2"/>
  <c r="X86" i="2"/>
  <c r="J86" i="2"/>
  <c r="K86" i="2" s="1"/>
  <c r="G86" i="2"/>
  <c r="X85" i="2"/>
  <c r="J85" i="2"/>
  <c r="K85" i="2" s="1"/>
  <c r="G85" i="2"/>
  <c r="X84" i="2"/>
  <c r="J84" i="2"/>
  <c r="K84" i="2" s="1"/>
  <c r="G84" i="2"/>
  <c r="X83" i="2"/>
  <c r="K83" i="2"/>
  <c r="G83" i="2"/>
  <c r="J82" i="2"/>
  <c r="K82" i="2" s="1"/>
  <c r="G82" i="2"/>
  <c r="J81" i="2"/>
  <c r="K81" i="2" s="1"/>
  <c r="G81" i="2"/>
  <c r="G88" i="2" l="1"/>
  <c r="X92" i="2"/>
  <c r="X30" i="1"/>
  <c r="X31" i="1"/>
  <c r="X32" i="1"/>
  <c r="X33" i="1"/>
  <c r="X34" i="1"/>
  <c r="X35" i="1"/>
  <c r="X29" i="1"/>
  <c r="K40" i="1"/>
  <c r="G40" i="1"/>
  <c r="J39" i="1"/>
  <c r="K39" i="1" s="1"/>
  <c r="G39" i="1"/>
  <c r="J38" i="1"/>
  <c r="K38" i="1" s="1"/>
  <c r="G38" i="1"/>
  <c r="G89" i="2" l="1"/>
  <c r="G90" i="2" s="1"/>
  <c r="G91" i="2" s="1"/>
  <c r="G92" i="2" s="1"/>
  <c r="X93" i="2"/>
  <c r="X94" i="2" s="1"/>
  <c r="X95" i="2" s="1"/>
  <c r="X96" i="2" s="1"/>
  <c r="X38" i="1"/>
  <c r="X39" i="1" s="1"/>
  <c r="X40" i="1"/>
  <c r="X41" i="1" s="1"/>
  <c r="X42" i="1" s="1"/>
  <c r="G41" i="1"/>
  <c r="J33" i="1"/>
  <c r="K33" i="1" s="1"/>
  <c r="J32" i="1"/>
  <c r="K32" i="1" s="1"/>
  <c r="J31" i="1"/>
  <c r="K31" i="1" s="1"/>
  <c r="J30" i="1"/>
  <c r="K30" i="1" s="1"/>
  <c r="K29" i="1"/>
  <c r="J28" i="1"/>
  <c r="K28" i="1" s="1"/>
  <c r="J27" i="1"/>
  <c r="K27" i="1" s="1"/>
  <c r="J19" i="1"/>
  <c r="K19" i="1" s="1"/>
  <c r="K20" i="1"/>
  <c r="K21" i="1"/>
  <c r="K22" i="1"/>
  <c r="K18" i="1"/>
  <c r="G33" i="1"/>
  <c r="G32" i="1"/>
  <c r="G31" i="1"/>
  <c r="G30" i="1"/>
  <c r="G29" i="1"/>
  <c r="G28" i="1"/>
  <c r="G27" i="1"/>
  <c r="G22" i="1"/>
  <c r="H22" i="1" l="1"/>
  <c r="G34" i="1"/>
  <c r="G20" i="1"/>
  <c r="H20" i="1" s="1"/>
  <c r="G21" i="1" l="1"/>
  <c r="H21" i="1" s="1"/>
  <c r="G19" i="1"/>
  <c r="H19" i="1" s="1"/>
  <c r="G18" i="1"/>
  <c r="H18" i="1" s="1"/>
  <c r="G23" i="1" l="1"/>
  <c r="G42" i="1" s="1"/>
  <c r="G43" i="1" s="1"/>
  <c r="G44" i="1" s="1"/>
  <c r="G45" i="1" s="1"/>
  <c r="G46" i="1" s="1"/>
</calcChain>
</file>

<file path=xl/sharedStrings.xml><?xml version="1.0" encoding="utf-8"?>
<sst xmlns="http://schemas.openxmlformats.org/spreadsheetml/2006/main" count="215" uniqueCount="39">
  <si>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</si>
  <si>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</si>
  <si>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</si>
  <si>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</si>
  <si>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</si>
  <si>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</si>
  <si>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</si>
  <si>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</si>
  <si>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</si>
  <si>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M/S International Industries Limited</t>
  </si>
  <si>
    <t>ERW Black pipe Plain End  25mm</t>
  </si>
  <si>
    <t>ERW Black pipe Plain End  32mm</t>
  </si>
  <si>
    <t>ERW Black pipe Plain End  50mm</t>
  </si>
  <si>
    <t>LEN</t>
  </si>
  <si>
    <t>Mtr</t>
  </si>
  <si>
    <t>GST 18%</t>
  </si>
  <si>
    <t>Att: Mr. Sohail Rafiq</t>
  </si>
  <si>
    <t>ERW Black pipe Plain End  40mm</t>
  </si>
  <si>
    <t>ERW Black pipe Plain End  100mm</t>
  </si>
  <si>
    <t>ERW Black pipe Plain End  75mm</t>
  </si>
  <si>
    <t>ERW Black pipe Plain End  65mm</t>
  </si>
  <si>
    <t>Discount 7%</t>
  </si>
  <si>
    <t>GRAND TOTAL AMOUNT RS</t>
  </si>
  <si>
    <t>Supply of ERW Black Pipe Plain End - Abbot Office Ocean Tower karachi)</t>
  </si>
  <si>
    <t>Supply of ERW Black Pipe Plain End - EY 17th &amp; 18th &amp; 19th Floor DMC karachi)</t>
  </si>
  <si>
    <t>Supply of ERW Black Pipe Plain End - J outlet Jinnah Icon karachi</t>
  </si>
  <si>
    <t>25mm</t>
  </si>
  <si>
    <t>40mm</t>
  </si>
  <si>
    <t>50mm</t>
  </si>
  <si>
    <t>65mm</t>
  </si>
  <si>
    <t>75mm</t>
  </si>
  <si>
    <t>100mm</t>
  </si>
  <si>
    <t>32mm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</si>
  <si>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</si>
  <si>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NTN #</t>
  </si>
  <si>
    <t>4312149-7</t>
  </si>
  <si>
    <t>Date</t>
  </si>
  <si>
    <t xml:space="preserve">Supply of ERW Black Pipe Plain End </t>
  </si>
  <si>
    <t>Supply of ERW Black Pipe Plain End - EY 17th Floor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</si>
</sst>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0" fillId="2" borderId="1" xfId="1" applyNumberFormat="1" applyFont="1" applyFill="1" applyBorder="1" applyAlignment="1">
      <alignment vertical="center" shrinkToFit="1"/>
    </xf>
    <xf numFmtId="165" fontId="11" fillId="0" borderId="1" xfId="1" applyNumberFormat="1" applyFont="1" applyBorder="1" applyAlignment="1">
      <alignment horizontal="right" vertical="center" shrinkToFit="1"/>
    </xf>
    <xf numFmtId="165" fontId="10" fillId="0" borderId="1" xfId="1" applyNumberFormat="1" applyFont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43" fontId="5" fillId="0" borderId="0" xfId="0" applyNumberFormat="1" applyFont="1" applyAlignment="1">
      <alignment horizontal="left" vertical="top"/>
    </xf>
    <xf numFmtId="0" fontId="14" fillId="3" borderId="1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165" fontId="1" fillId="0" borderId="1" xfId="1" applyNumberFormat="1" applyFont="1" applyBorder="1" applyAlignment="1">
      <alignment horizontal="right" vertical="center"/>
    </xf>
    <xf numFmtId="15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3" fontId="5" fillId="0" borderId="0" xfId="0" applyNumberFormat="1" applyFont="1"/>
    <xf numFmtId="165" fontId="5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51</xdr:row>
      <xdr:rowOff>66675</xdr:rowOff>
    </xdr:from>
    <xdr:to>
      <xdr:col>12</xdr:col>
      <xdr:colOff>323850</xdr:colOff>
      <xdr:row>55</xdr:row>
      <xdr:rowOff>50347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10363200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16</xdr:row>
      <xdr:rowOff>0</xdr:rowOff>
    </xdr:from>
    <xdr:to>
      <xdr:col>7</xdr:col>
      <xdr:colOff>612775</xdr:colOff>
      <xdr:row>16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48</xdr:row>
      <xdr:rowOff>19050</xdr:rowOff>
    </xdr:from>
    <xdr:to>
      <xdr:col>11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25</xdr:row>
      <xdr:rowOff>0</xdr:rowOff>
    </xdr:from>
    <xdr:ext cx="7289800" cy="0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2E9DA90E-4C42-4670-B7DF-F773548C0941}"/>
            </a:ext>
          </a:extLst>
        </xdr:cNvPr>
        <xdr:cNvSpPr/>
      </xdr:nvSpPr>
      <xdr:spPr>
        <a:xfrm>
          <a:off x="38100" y="36766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36</xdr:row>
      <xdr:rowOff>0</xdr:rowOff>
    </xdr:from>
    <xdr:ext cx="7289800" cy="0"/>
    <xdr:sp macro="" textlink="">
      <xdr:nvSpPr>
        <xdr:cNvPr id="8" name="Shape 2">
          <a:extLst>
            <a:ext uri="{FF2B5EF4-FFF2-40B4-BE49-F238E27FC236}">
              <a16:creationId xmlns:a16="http://schemas.microsoft.com/office/drawing/2014/main" id="{9939B6B7-A29C-429E-94A2-0BEB86FC7A9A}"/>
            </a:ext>
          </a:extLst>
        </xdr:cNvPr>
        <xdr:cNvSpPr/>
      </xdr:nvSpPr>
      <xdr:spPr>
        <a:xfrm>
          <a:off x="38100" y="62960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9</xdr:col>
      <xdr:colOff>466726</xdr:colOff>
      <xdr:row>25</xdr:row>
      <xdr:rowOff>142875</xdr:rowOff>
    </xdr:from>
    <xdr:to>
      <xdr:col>19</xdr:col>
      <xdr:colOff>371476</xdr:colOff>
      <xdr:row>43</xdr:row>
      <xdr:rowOff>210116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59D486-E298-46FD-B077-C3D36A838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976" y="4876800"/>
          <a:ext cx="6248400" cy="4058216"/>
        </a:xfrm>
        <a:prstGeom prst="rect">
          <a:avLst/>
        </a:prstGeom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11" name="Text Box 69">
          <a:extLst>
            <a:ext uri="{FF2B5EF4-FFF2-40B4-BE49-F238E27FC236}">
              <a16:creationId xmlns:a16="http://schemas.microsoft.com/office/drawing/2014/main" id="{78E0EFFB-C6E0-4803-AC0A-B29C388AA579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12" name="Picture 68">
          <a:extLst>
            <a:ext uri="{FF2B5EF4-FFF2-40B4-BE49-F238E27FC236}">
              <a16:creationId xmlns:a16="http://schemas.microsoft.com/office/drawing/2014/main" id="{773018F1-E81A-401F-95E8-FBC4634A7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133350</xdr:colOff>
      <xdr:row>49</xdr:row>
      <xdr:rowOff>76200</xdr:rowOff>
    </xdr:from>
    <xdr:to>
      <xdr:col>1</xdr:col>
      <xdr:colOff>638175</xdr:colOff>
      <xdr:row>52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AFB5F3-5E5A-4A41-8DED-785D1E619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9972675"/>
          <a:ext cx="847725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105</xdr:row>
      <xdr:rowOff>66675</xdr:rowOff>
    </xdr:from>
    <xdr:to>
      <xdr:col>12</xdr:col>
      <xdr:colOff>323850</xdr:colOff>
      <xdr:row>108</xdr:row>
      <xdr:rowOff>164647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04E50-8386-4AC4-8044-B79851945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10353675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77</xdr:row>
      <xdr:rowOff>0</xdr:rowOff>
    </xdr:from>
    <xdr:to>
      <xdr:col>7</xdr:col>
      <xdr:colOff>727075</xdr:colOff>
      <xdr:row>77</xdr:row>
      <xdr:rowOff>0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CE4BC91D-21F5-4188-AE52-802AADB84D84}"/>
            </a:ext>
          </a:extLst>
        </xdr:cNvPr>
        <xdr:cNvSpPr/>
      </xdr:nvSpPr>
      <xdr:spPr>
        <a:xfrm>
          <a:off x="38100" y="29051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102</xdr:row>
      <xdr:rowOff>19050</xdr:rowOff>
    </xdr:from>
    <xdr:to>
      <xdr:col>11</xdr:col>
      <xdr:colOff>150247</xdr:colOff>
      <xdr:row>103</xdr:row>
      <xdr:rowOff>111122</xdr:rowOff>
    </xdr:to>
    <xdr:pic>
      <xdr:nvPicPr>
        <xdr:cNvPr id="4" name="Picture 1460">
          <a:extLst>
            <a:ext uri="{FF2B5EF4-FFF2-40B4-BE49-F238E27FC236}">
              <a16:creationId xmlns:a16="http://schemas.microsoft.com/office/drawing/2014/main" id="{274C5C5D-E746-48C6-A98F-A89E22CD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9639300"/>
          <a:ext cx="502672" cy="358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79</xdr:row>
      <xdr:rowOff>0</xdr:rowOff>
    </xdr:from>
    <xdr:ext cx="7289800" cy="0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3647BAE5-A764-4390-AED6-059B0A2B7D82}"/>
            </a:ext>
          </a:extLst>
        </xdr:cNvPr>
        <xdr:cNvSpPr/>
      </xdr:nvSpPr>
      <xdr:spPr>
        <a:xfrm>
          <a:off x="38100" y="47815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88</xdr:row>
      <xdr:rowOff>0</xdr:rowOff>
    </xdr:from>
    <xdr:ext cx="7289800" cy="0"/>
    <xdr:sp macro="" textlink="">
      <xdr:nvSpPr>
        <xdr:cNvPr id="6" name="Shape 2">
          <a:extLst>
            <a:ext uri="{FF2B5EF4-FFF2-40B4-BE49-F238E27FC236}">
              <a16:creationId xmlns:a16="http://schemas.microsoft.com/office/drawing/2014/main" id="{3902ECF9-8C19-4D0B-B8C6-BD8EB668E1E0}"/>
            </a:ext>
          </a:extLst>
        </xdr:cNvPr>
        <xdr:cNvSpPr/>
      </xdr:nvSpPr>
      <xdr:spPr>
        <a:xfrm>
          <a:off x="38100" y="72199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10</xdr:col>
      <xdr:colOff>485776</xdr:colOff>
      <xdr:row>78</xdr:row>
      <xdr:rowOff>190500</xdr:rowOff>
    </xdr:from>
    <xdr:to>
      <xdr:col>20</xdr:col>
      <xdr:colOff>476251</xdr:colOff>
      <xdr:row>96</xdr:row>
      <xdr:rowOff>124391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152AFC-52C5-43FF-864C-277183B67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3051" y="4352925"/>
          <a:ext cx="6248400" cy="4058216"/>
        </a:xfrm>
        <a:prstGeom prst="rect">
          <a:avLst/>
        </a:prstGeom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EFFA61F3-9E93-4517-9900-317A71E41533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C7BE138B-E618-4C72-9608-01E04FD1B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200025</xdr:colOff>
      <xdr:row>105</xdr:row>
      <xdr:rowOff>152400</xdr:rowOff>
    </xdr:from>
    <xdr:to>
      <xdr:col>18</xdr:col>
      <xdr:colOff>438150</xdr:colOff>
      <xdr:row>108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7AE0C1-61B2-4C9A-8B51-98E5CCFA3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6425" y="10058400"/>
          <a:ext cx="847725" cy="628650"/>
        </a:xfrm>
        <a:prstGeom prst="rect">
          <a:avLst/>
        </a:prstGeom>
      </xdr:spPr>
    </xdr:pic>
    <xdr:clientData/>
  </xdr:twoCellAnchor>
  <xdr:oneCellAnchor>
    <xdr:from>
      <xdr:col>0</xdr:col>
      <xdr:colOff>38100</xdr:colOff>
      <xdr:row>106</xdr:row>
      <xdr:rowOff>0</xdr:rowOff>
    </xdr:from>
    <xdr:ext cx="7289800" cy="0"/>
    <xdr:sp macro="" textlink="">
      <xdr:nvSpPr>
        <xdr:cNvPr id="11" name="Shape 2">
          <a:extLst>
            <a:ext uri="{FF2B5EF4-FFF2-40B4-BE49-F238E27FC236}">
              <a16:creationId xmlns:a16="http://schemas.microsoft.com/office/drawing/2014/main" id="{A50784B5-52F5-4237-97B3-1DF509331BB8}"/>
            </a:ext>
          </a:extLst>
        </xdr:cNvPr>
        <xdr:cNvSpPr/>
      </xdr:nvSpPr>
      <xdr:spPr>
        <a:xfrm>
          <a:off x="38100" y="402907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108</xdr:row>
      <xdr:rowOff>0</xdr:rowOff>
    </xdr:from>
    <xdr:ext cx="7289800" cy="0"/>
    <xdr:sp macro="" textlink="">
      <xdr:nvSpPr>
        <xdr:cNvPr id="12" name="Shape 2">
          <a:extLst>
            <a:ext uri="{FF2B5EF4-FFF2-40B4-BE49-F238E27FC236}">
              <a16:creationId xmlns:a16="http://schemas.microsoft.com/office/drawing/2014/main" id="{0DC6BAD0-3EAC-4B7D-87D0-8CA8419FCFE0}"/>
            </a:ext>
          </a:extLst>
        </xdr:cNvPr>
        <xdr:cNvSpPr/>
      </xdr:nvSpPr>
      <xdr:spPr>
        <a:xfrm>
          <a:off x="38100" y="44386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117</xdr:row>
      <xdr:rowOff>0</xdr:rowOff>
    </xdr:from>
    <xdr:ext cx="7289800" cy="0"/>
    <xdr:sp macro="" textlink="">
      <xdr:nvSpPr>
        <xdr:cNvPr id="13" name="Shape 2">
          <a:extLst>
            <a:ext uri="{FF2B5EF4-FFF2-40B4-BE49-F238E27FC236}">
              <a16:creationId xmlns:a16="http://schemas.microsoft.com/office/drawing/2014/main" id="{9209EFAB-F49C-48CE-89AA-68D2F56E025E}"/>
            </a:ext>
          </a:extLst>
        </xdr:cNvPr>
        <xdr:cNvSpPr/>
      </xdr:nvSpPr>
      <xdr:spPr>
        <a:xfrm>
          <a:off x="38100" y="647700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0</xdr:col>
      <xdr:colOff>0</xdr:colOff>
      <xdr:row>6</xdr:row>
      <xdr:rowOff>85725</xdr:rowOff>
    </xdr:from>
    <xdr:to>
      <xdr:col>7</xdr:col>
      <xdr:colOff>105711</xdr:colOff>
      <xdr:row>40</xdr:row>
      <xdr:rowOff>153359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01AE03-980D-47FA-A3A1-BF6C1F001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85875"/>
          <a:ext cx="6706536" cy="6868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7</xdr:row>
      <xdr:rowOff>38100</xdr:rowOff>
    </xdr:from>
    <xdr:to>
      <xdr:col>19</xdr:col>
      <xdr:colOff>581025</xdr:colOff>
      <xdr:row>42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64582-CBC5-45DC-A440-3F67B484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1438275"/>
          <a:ext cx="7248525" cy="72580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50</xdr:row>
      <xdr:rowOff>66675</xdr:rowOff>
    </xdr:from>
    <xdr:to>
      <xdr:col>9</xdr:col>
      <xdr:colOff>228599</xdr:colOff>
      <xdr:row>54</xdr:row>
      <xdr:rowOff>50347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9A42DB-2232-4177-BA55-C7DF2DCB2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1" y="9972675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9" name="Text Box 69">
          <a:extLst>
            <a:ext uri="{FF2B5EF4-FFF2-40B4-BE49-F238E27FC236}">
              <a16:creationId xmlns:a16="http://schemas.microsoft.com/office/drawing/2014/main" id="{CD933F74-988F-40CD-92FE-321B4B1CF398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4926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10" name="Picture 68">
          <a:extLst>
            <a:ext uri="{FF2B5EF4-FFF2-40B4-BE49-F238E27FC236}">
              <a16:creationId xmlns:a16="http://schemas.microsoft.com/office/drawing/2014/main" id="{B70832C8-F6DD-4F1D-9965-906EC0DCF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50</xdr:row>
      <xdr:rowOff>152400</xdr:rowOff>
    </xdr:from>
    <xdr:to>
      <xdr:col>9</xdr:col>
      <xdr:colOff>238125</xdr:colOff>
      <xdr:row>53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6FD981-C00C-4056-BE72-22D358287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6425" y="10058400"/>
          <a:ext cx="847725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36</xdr:row>
      <xdr:rowOff>0</xdr:rowOff>
    </xdr:from>
    <xdr:to>
      <xdr:col>12</xdr:col>
      <xdr:colOff>323850</xdr:colOff>
      <xdr:row>39</xdr:row>
      <xdr:rowOff>183697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AEA4A-5020-4539-B04E-95448BF86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1" y="21069300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39C62D1D-46DA-4BE1-82A7-B712A4A2FCF4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4926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BA662A75-52A7-480B-801C-ABF5B52E7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36</xdr:row>
      <xdr:rowOff>95250</xdr:rowOff>
    </xdr:from>
    <xdr:to>
      <xdr:col>1</xdr:col>
      <xdr:colOff>657225</xdr:colOff>
      <xdr:row>39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637680-E8CA-4200-BD09-22E910834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981825"/>
          <a:ext cx="847725" cy="628650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12</xdr:row>
      <xdr:rowOff>9525</xdr:rowOff>
    </xdr:from>
    <xdr:to>
      <xdr:col>20</xdr:col>
      <xdr:colOff>134351</xdr:colOff>
      <xdr:row>30</xdr:row>
      <xdr:rowOff>503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36F7AC-3BF7-402F-BEEC-6A353EF58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2425" y="2209800"/>
          <a:ext cx="7173326" cy="360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X49"/>
  <sheetViews>
    <sheetView topLeftCell="A16" zoomScaleNormal="100" zoomScaleSheetLayoutView="100" workbookViewId="0">
      <selection activeCell="A46" sqref="A46:F4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8.425781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0" width="10.42578125" style="2" bestFit="1" customWidth="1"/>
    <col min="11" max="11" width="11.5703125" style="2" bestFit="1" customWidth="1"/>
    <col min="12" max="23" width="9.140625" style="2"/>
    <col min="24" max="24" width="14.5703125" style="2" bestFit="1" customWidth="1"/>
    <col min="25" max="16384" width="9.140625" style="2"/>
  </cols>
  <sheetData>
    <row r="7" spans="1:7" x14ac:dyDescent="0.25">
      <c r="F7" s="26" t="s">
        <v>36</v>
      </c>
      <c r="G7" s="27">
        <v>45799</v>
      </c>
    </row>
    <row r="8" spans="1:7" x14ac:dyDescent="0.25">
      <c r="F8" s="26" t="s">
        <v>34</v>
      </c>
      <c r="G8" s="28" t="s">
        <v>35</v>
      </c>
    </row>
    <row r="9" spans="1:7" x14ac:dyDescent="0.25">
      <c r="A9" s="1" t="s">
        <v>9</v>
      </c>
      <c r="B9" s="1"/>
      <c r="G9" s="10"/>
    </row>
    <row r="10" spans="1:7" ht="5.25" customHeight="1" x14ac:dyDescent="0.25">
      <c r="A10" s="1"/>
      <c r="B10" s="1"/>
      <c r="G10" s="10"/>
    </row>
    <row r="11" spans="1:7" ht="18.75" x14ac:dyDescent="0.3">
      <c r="A11" s="37" t="s">
        <v>16</v>
      </c>
      <c r="B11" s="37"/>
      <c r="C11" s="37"/>
      <c r="D11" s="37"/>
      <c r="E11" s="37"/>
      <c r="F11" s="37"/>
      <c r="G11" s="37"/>
    </row>
    <row r="12" spans="1:7" ht="7.5" customHeight="1" x14ac:dyDescent="0.25">
      <c r="A12" s="39"/>
      <c r="B12" s="39"/>
      <c r="C12" s="39"/>
      <c r="D12" s="39"/>
      <c r="E12" s="39"/>
      <c r="F12" s="39"/>
      <c r="G12" s="39"/>
    </row>
    <row r="13" spans="1:7" ht="23.25" x14ac:dyDescent="0.35">
      <c r="A13" s="38" t="s">
        <v>8</v>
      </c>
      <c r="B13" s="38"/>
      <c r="C13" s="38"/>
      <c r="D13" s="38"/>
      <c r="E13" s="38"/>
      <c r="F13" s="38"/>
      <c r="G13" s="38"/>
    </row>
    <row r="14" spans="1:7" ht="5.25" customHeight="1" x14ac:dyDescent="0.25"/>
    <row r="15" spans="1:7" ht="5.25" customHeight="1" thickBot="1" x14ac:dyDescent="0.3"/>
    <row r="16" spans="1:7" ht="21.75" thickBot="1" x14ac:dyDescent="0.3">
      <c r="A16" s="33" t="s">
        <v>24</v>
      </c>
      <c r="B16" s="34"/>
      <c r="C16" s="34"/>
      <c r="D16" s="34"/>
      <c r="E16" s="34"/>
      <c r="F16" s="34"/>
      <c r="G16" s="35"/>
    </row>
    <row r="17" spans="1:24" s="3" customFormat="1" x14ac:dyDescent="0.25">
      <c r="A17" s="23" t="s">
        <v>0</v>
      </c>
      <c r="B17" s="12" t="s">
        <v>1</v>
      </c>
      <c r="C17" s="12" t="s">
        <v>2</v>
      </c>
      <c r="D17" s="12" t="s">
        <v>3</v>
      </c>
      <c r="E17" s="12" t="s">
        <v>14</v>
      </c>
      <c r="F17" s="13" t="s">
        <v>6</v>
      </c>
      <c r="G17" s="12" t="s">
        <v>7</v>
      </c>
      <c r="H17" s="15"/>
      <c r="I17" s="15"/>
    </row>
    <row r="18" spans="1:24" s="4" customFormat="1" ht="18" customHeight="1" x14ac:dyDescent="0.25">
      <c r="A18" s="5">
        <v>1</v>
      </c>
      <c r="B18" s="14" t="s">
        <v>10</v>
      </c>
      <c r="C18" s="6">
        <v>268</v>
      </c>
      <c r="D18" s="6" t="s">
        <v>13</v>
      </c>
      <c r="E18" s="6">
        <v>1608</v>
      </c>
      <c r="F18" s="17">
        <v>738.27</v>
      </c>
      <c r="G18" s="21">
        <f>F18*E18</f>
        <v>1187138.1599999999</v>
      </c>
      <c r="H18" s="16">
        <f>G18+G27+G38</f>
        <v>1674396.3599999999</v>
      </c>
      <c r="I18" s="16">
        <v>5355</v>
      </c>
      <c r="J18" s="22">
        <v>268</v>
      </c>
      <c r="K18" s="22">
        <f>J18*6</f>
        <v>1608</v>
      </c>
    </row>
    <row r="19" spans="1:24" s="4" customFormat="1" x14ac:dyDescent="0.25">
      <c r="A19" s="5">
        <v>2</v>
      </c>
      <c r="B19" s="14" t="s">
        <v>11</v>
      </c>
      <c r="C19" s="6">
        <v>60</v>
      </c>
      <c r="D19" s="6" t="s">
        <v>13</v>
      </c>
      <c r="E19" s="6">
        <v>360</v>
      </c>
      <c r="F19" s="17">
        <v>984.87</v>
      </c>
      <c r="G19" s="21">
        <f>F19*E19</f>
        <v>354553.2</v>
      </c>
      <c r="H19" s="16">
        <f>G19+G28+G39</f>
        <v>520011.36</v>
      </c>
      <c r="I19" s="16">
        <v>1200</v>
      </c>
      <c r="J19" s="22">
        <f t="shared" ref="J19" si="0">I19/20</f>
        <v>60</v>
      </c>
      <c r="K19" s="22">
        <f t="shared" ref="K19:K22" si="1">J19*6</f>
        <v>360</v>
      </c>
    </row>
    <row r="20" spans="1:24" s="4" customFormat="1" x14ac:dyDescent="0.25">
      <c r="A20" s="5">
        <v>3</v>
      </c>
      <c r="B20" s="14" t="s">
        <v>17</v>
      </c>
      <c r="C20" s="6">
        <v>68</v>
      </c>
      <c r="D20" s="6" t="s">
        <v>13</v>
      </c>
      <c r="E20" s="6">
        <v>408</v>
      </c>
      <c r="F20" s="17">
        <v>1146.55</v>
      </c>
      <c r="G20" s="21">
        <f>F20*E20</f>
        <v>467792.39999999997</v>
      </c>
      <c r="H20" s="16">
        <f>G20+G29</f>
        <v>557223.29999999993</v>
      </c>
      <c r="I20" s="16">
        <v>1365</v>
      </c>
      <c r="J20" s="22">
        <v>68</v>
      </c>
      <c r="K20" s="22">
        <f t="shared" si="1"/>
        <v>408</v>
      </c>
    </row>
    <row r="21" spans="1:24" s="4" customFormat="1" x14ac:dyDescent="0.25">
      <c r="A21" s="5">
        <v>4</v>
      </c>
      <c r="B21" s="14" t="s">
        <v>12</v>
      </c>
      <c r="C21" s="6">
        <v>32</v>
      </c>
      <c r="D21" s="6" t="s">
        <v>13</v>
      </c>
      <c r="E21" s="6">
        <v>192</v>
      </c>
      <c r="F21" s="17">
        <v>1535.8</v>
      </c>
      <c r="G21" s="21">
        <f>F21*E21</f>
        <v>294873.59999999998</v>
      </c>
      <c r="H21" s="16">
        <f>G21+G30</f>
        <v>479169.6</v>
      </c>
      <c r="I21" s="16">
        <v>645</v>
      </c>
      <c r="J21" s="22">
        <v>32</v>
      </c>
      <c r="K21" s="22">
        <f t="shared" si="1"/>
        <v>192</v>
      </c>
    </row>
    <row r="22" spans="1:24" s="4" customFormat="1" x14ac:dyDescent="0.25">
      <c r="A22" s="5">
        <v>6</v>
      </c>
      <c r="B22" s="14" t="s">
        <v>19</v>
      </c>
      <c r="C22" s="6">
        <v>37</v>
      </c>
      <c r="D22" s="6" t="s">
        <v>13</v>
      </c>
      <c r="E22" s="6">
        <v>222</v>
      </c>
      <c r="F22" s="17">
        <v>3179.7</v>
      </c>
      <c r="G22" s="21">
        <f>F22*E22</f>
        <v>705893.39999999991</v>
      </c>
      <c r="H22" s="16">
        <f>G22+G32</f>
        <v>858518.99999999988</v>
      </c>
      <c r="I22" s="16">
        <v>750</v>
      </c>
      <c r="J22" s="22">
        <v>37</v>
      </c>
      <c r="K22" s="22">
        <f t="shared" si="1"/>
        <v>222</v>
      </c>
    </row>
    <row r="23" spans="1:24" s="3" customFormat="1" ht="18.75" x14ac:dyDescent="0.25">
      <c r="A23" s="7"/>
      <c r="B23" s="7"/>
      <c r="C23" s="36" t="s">
        <v>4</v>
      </c>
      <c r="D23" s="36"/>
      <c r="E23" s="36"/>
      <c r="F23" s="36"/>
      <c r="G23" s="18">
        <f>SUM(G18:G22)</f>
        <v>3010250.76</v>
      </c>
      <c r="H23" s="15"/>
      <c r="I23" s="15"/>
    </row>
    <row r="24" spans="1:24" ht="10.5" customHeight="1" thickBot="1" x14ac:dyDescent="0.3">
      <c r="A24" s="1"/>
      <c r="B24" s="1"/>
      <c r="G24" s="10"/>
    </row>
    <row r="25" spans="1:24" ht="21.75" thickBot="1" x14ac:dyDescent="0.3">
      <c r="A25" s="33" t="s">
        <v>23</v>
      </c>
      <c r="B25" s="34"/>
      <c r="C25" s="34"/>
      <c r="D25" s="34"/>
      <c r="E25" s="34"/>
      <c r="F25" s="34"/>
      <c r="G25" s="35"/>
    </row>
    <row r="26" spans="1:24" s="3" customFormat="1" x14ac:dyDescent="0.25">
      <c r="A26" s="23" t="s">
        <v>0</v>
      </c>
      <c r="B26" s="12" t="s">
        <v>1</v>
      </c>
      <c r="C26" s="12" t="s">
        <v>2</v>
      </c>
      <c r="D26" s="12" t="s">
        <v>3</v>
      </c>
      <c r="E26" s="12" t="s">
        <v>14</v>
      </c>
      <c r="F26" s="13" t="s">
        <v>6</v>
      </c>
      <c r="G26" s="12" t="s">
        <v>7</v>
      </c>
      <c r="H26" s="15"/>
      <c r="I26" s="15"/>
    </row>
    <row r="27" spans="1:24" s="4" customFormat="1" ht="24.75" customHeight="1" x14ac:dyDescent="0.25">
      <c r="A27" s="5">
        <v>1</v>
      </c>
      <c r="B27" s="14" t="s">
        <v>10</v>
      </c>
      <c r="C27" s="6">
        <v>80</v>
      </c>
      <c r="D27" s="6" t="s">
        <v>13</v>
      </c>
      <c r="E27" s="6">
        <v>480</v>
      </c>
      <c r="F27" s="17">
        <v>738.27</v>
      </c>
      <c r="G27" s="21">
        <f t="shared" ref="G27:G33" si="2">F27*E27</f>
        <v>354369.6</v>
      </c>
      <c r="H27" s="16"/>
      <c r="I27" s="16">
        <v>1600</v>
      </c>
      <c r="J27" s="22">
        <f>I27/20</f>
        <v>80</v>
      </c>
      <c r="K27" s="22">
        <f>J27*6</f>
        <v>480</v>
      </c>
    </row>
    <row r="28" spans="1:24" s="4" customFormat="1" x14ac:dyDescent="0.25">
      <c r="A28" s="5">
        <v>2</v>
      </c>
      <c r="B28" s="14" t="s">
        <v>11</v>
      </c>
      <c r="C28" s="6">
        <v>23</v>
      </c>
      <c r="D28" s="6" t="s">
        <v>13</v>
      </c>
      <c r="E28" s="6">
        <v>138</v>
      </c>
      <c r="F28" s="17">
        <v>984.87</v>
      </c>
      <c r="G28" s="21">
        <f t="shared" si="2"/>
        <v>135912.06</v>
      </c>
      <c r="H28" s="16"/>
      <c r="I28" s="16">
        <v>460</v>
      </c>
      <c r="J28" s="22">
        <f t="shared" ref="J28:J33" si="3">I28/20</f>
        <v>23</v>
      </c>
      <c r="K28" s="22">
        <f t="shared" ref="K28:K33" si="4">J28*6</f>
        <v>138</v>
      </c>
    </row>
    <row r="29" spans="1:24" s="4" customFormat="1" x14ac:dyDescent="0.25">
      <c r="A29" s="5">
        <v>3</v>
      </c>
      <c r="B29" s="14" t="s">
        <v>17</v>
      </c>
      <c r="C29" s="6">
        <v>13</v>
      </c>
      <c r="D29" s="6" t="s">
        <v>13</v>
      </c>
      <c r="E29" s="6">
        <v>78</v>
      </c>
      <c r="F29" s="17">
        <v>1146.55</v>
      </c>
      <c r="G29" s="21">
        <f t="shared" si="2"/>
        <v>89430.9</v>
      </c>
      <c r="H29" s="16"/>
      <c r="I29" s="16">
        <v>250</v>
      </c>
      <c r="J29" s="22">
        <v>13</v>
      </c>
      <c r="K29" s="22">
        <f t="shared" si="4"/>
        <v>78</v>
      </c>
      <c r="U29" s="17" t="s">
        <v>26</v>
      </c>
      <c r="V29" s="17">
        <v>550</v>
      </c>
      <c r="W29" s="17">
        <v>738.27</v>
      </c>
      <c r="X29" s="17">
        <f>W29*V29</f>
        <v>406048.5</v>
      </c>
    </row>
    <row r="30" spans="1:24" s="4" customFormat="1" x14ac:dyDescent="0.25">
      <c r="A30" s="5">
        <v>4</v>
      </c>
      <c r="B30" s="14" t="s">
        <v>12</v>
      </c>
      <c r="C30" s="6">
        <v>20</v>
      </c>
      <c r="D30" s="6" t="s">
        <v>13</v>
      </c>
      <c r="E30" s="6">
        <v>120</v>
      </c>
      <c r="F30" s="17">
        <v>1535.8</v>
      </c>
      <c r="G30" s="21">
        <f t="shared" si="2"/>
        <v>184296</v>
      </c>
      <c r="H30" s="16"/>
      <c r="I30" s="16">
        <v>400</v>
      </c>
      <c r="J30" s="22">
        <f t="shared" si="3"/>
        <v>20</v>
      </c>
      <c r="K30" s="22">
        <f t="shared" si="4"/>
        <v>120</v>
      </c>
      <c r="U30" s="17" t="s">
        <v>32</v>
      </c>
      <c r="V30" s="17">
        <v>168</v>
      </c>
      <c r="W30" s="17">
        <v>984.87</v>
      </c>
      <c r="X30" s="17">
        <f t="shared" ref="X30:X35" si="5">W30*V30</f>
        <v>165458.16</v>
      </c>
    </row>
    <row r="31" spans="1:24" s="4" customFormat="1" x14ac:dyDescent="0.25">
      <c r="A31" s="5">
        <v>5</v>
      </c>
      <c r="B31" s="14" t="s">
        <v>20</v>
      </c>
      <c r="C31" s="6">
        <v>10</v>
      </c>
      <c r="D31" s="6" t="s">
        <v>13</v>
      </c>
      <c r="E31" s="6">
        <v>60</v>
      </c>
      <c r="F31" s="17">
        <v>2500.52</v>
      </c>
      <c r="G31" s="21">
        <f t="shared" si="2"/>
        <v>150031.20000000001</v>
      </c>
      <c r="H31" s="16"/>
      <c r="I31" s="16">
        <v>200</v>
      </c>
      <c r="J31" s="22">
        <f t="shared" si="3"/>
        <v>10</v>
      </c>
      <c r="K31" s="22">
        <f t="shared" si="4"/>
        <v>60</v>
      </c>
      <c r="U31" s="17" t="s">
        <v>27</v>
      </c>
      <c r="V31" s="17">
        <v>78</v>
      </c>
      <c r="W31" s="17">
        <v>1146.55</v>
      </c>
      <c r="X31" s="17">
        <f t="shared" si="5"/>
        <v>89430.9</v>
      </c>
    </row>
    <row r="32" spans="1:24" s="4" customFormat="1" x14ac:dyDescent="0.25">
      <c r="A32" s="5">
        <v>6</v>
      </c>
      <c r="B32" s="14" t="s">
        <v>19</v>
      </c>
      <c r="C32" s="6">
        <v>8</v>
      </c>
      <c r="D32" s="6" t="s">
        <v>13</v>
      </c>
      <c r="E32" s="6">
        <v>48</v>
      </c>
      <c r="F32" s="17">
        <v>3179.7</v>
      </c>
      <c r="G32" s="21">
        <f t="shared" si="2"/>
        <v>152625.59999999998</v>
      </c>
      <c r="H32" s="16"/>
      <c r="I32" s="16">
        <v>160</v>
      </c>
      <c r="J32" s="22">
        <f t="shared" si="3"/>
        <v>8</v>
      </c>
      <c r="K32" s="22">
        <f t="shared" si="4"/>
        <v>48</v>
      </c>
      <c r="U32" s="17" t="s">
        <v>28</v>
      </c>
      <c r="V32" s="17">
        <v>120</v>
      </c>
      <c r="W32" s="17">
        <v>1535.8</v>
      </c>
      <c r="X32" s="17">
        <f t="shared" si="5"/>
        <v>184296</v>
      </c>
    </row>
    <row r="33" spans="1:24" s="4" customFormat="1" x14ac:dyDescent="0.25">
      <c r="A33" s="5">
        <v>7</v>
      </c>
      <c r="B33" s="14" t="s">
        <v>18</v>
      </c>
      <c r="C33" s="6">
        <v>12</v>
      </c>
      <c r="D33" s="6" t="s">
        <v>13</v>
      </c>
      <c r="E33" s="6">
        <v>72</v>
      </c>
      <c r="F33" s="17">
        <v>4629.57</v>
      </c>
      <c r="G33" s="21">
        <f t="shared" si="2"/>
        <v>333329.03999999998</v>
      </c>
      <c r="H33" s="16"/>
      <c r="I33" s="16">
        <v>240</v>
      </c>
      <c r="J33" s="22">
        <f t="shared" si="3"/>
        <v>12</v>
      </c>
      <c r="K33" s="22">
        <f t="shared" si="4"/>
        <v>72</v>
      </c>
      <c r="U33" s="17" t="s">
        <v>29</v>
      </c>
      <c r="V33" s="17">
        <v>60</v>
      </c>
      <c r="W33" s="17">
        <v>2500.52</v>
      </c>
      <c r="X33" s="17">
        <f t="shared" si="5"/>
        <v>150031.20000000001</v>
      </c>
    </row>
    <row r="34" spans="1:24" s="3" customFormat="1" ht="18.75" x14ac:dyDescent="0.25">
      <c r="A34" s="7"/>
      <c r="B34" s="7"/>
      <c r="C34" s="36" t="s">
        <v>4</v>
      </c>
      <c r="D34" s="36"/>
      <c r="E34" s="36"/>
      <c r="F34" s="36"/>
      <c r="G34" s="18">
        <f>SUM(G27:G33)</f>
        <v>1399994.4</v>
      </c>
      <c r="H34" s="15"/>
      <c r="I34" s="15"/>
      <c r="U34" s="17" t="s">
        <v>30</v>
      </c>
      <c r="V34" s="17">
        <v>48</v>
      </c>
      <c r="W34" s="17">
        <v>3179.7</v>
      </c>
      <c r="X34" s="17">
        <f t="shared" si="5"/>
        <v>152625.59999999998</v>
      </c>
    </row>
    <row r="35" spans="1:24" ht="16.5" thickBot="1" x14ac:dyDescent="0.3">
      <c r="A35" s="1"/>
      <c r="B35" s="1"/>
      <c r="G35" s="10"/>
      <c r="U35" s="17" t="s">
        <v>31</v>
      </c>
      <c r="V35" s="17">
        <v>120</v>
      </c>
      <c r="W35" s="17">
        <v>4629.57</v>
      </c>
      <c r="X35" s="17">
        <f t="shared" si="5"/>
        <v>555548.39999999991</v>
      </c>
    </row>
    <row r="36" spans="1:24" ht="21.75" thickBot="1" x14ac:dyDescent="0.3">
      <c r="A36" s="33" t="s">
        <v>25</v>
      </c>
      <c r="B36" s="34"/>
      <c r="C36" s="34"/>
      <c r="D36" s="34"/>
      <c r="E36" s="34"/>
      <c r="F36" s="34"/>
      <c r="G36" s="35"/>
    </row>
    <row r="37" spans="1:24" s="3" customFormat="1" x14ac:dyDescent="0.25">
      <c r="A37" s="23" t="s">
        <v>0</v>
      </c>
      <c r="B37" s="12" t="s">
        <v>1</v>
      </c>
      <c r="C37" s="12" t="s">
        <v>2</v>
      </c>
      <c r="D37" s="12" t="s">
        <v>3</v>
      </c>
      <c r="E37" s="12" t="s">
        <v>14</v>
      </c>
      <c r="F37" s="13" t="s">
        <v>6</v>
      </c>
      <c r="G37" s="12" t="s">
        <v>7</v>
      </c>
      <c r="H37" s="15"/>
      <c r="I37" s="15"/>
    </row>
    <row r="38" spans="1:24" s="4" customFormat="1" ht="20.25" customHeight="1" x14ac:dyDescent="0.25">
      <c r="A38" s="5">
        <v>1</v>
      </c>
      <c r="B38" s="14" t="s">
        <v>10</v>
      </c>
      <c r="C38" s="6">
        <v>30</v>
      </c>
      <c r="D38" s="6" t="s">
        <v>13</v>
      </c>
      <c r="E38" s="6">
        <v>180</v>
      </c>
      <c r="F38" s="17">
        <v>738.27</v>
      </c>
      <c r="G38" s="21">
        <f>F38*E38</f>
        <v>132888.6</v>
      </c>
      <c r="H38" s="16"/>
      <c r="I38" s="16">
        <v>600</v>
      </c>
      <c r="J38" s="22">
        <f>I38/20</f>
        <v>30</v>
      </c>
      <c r="K38" s="22">
        <f>J38*6</f>
        <v>180</v>
      </c>
      <c r="X38" s="17">
        <f>SUM(X29:X37)</f>
        <v>1703438.7599999998</v>
      </c>
    </row>
    <row r="39" spans="1:24" s="4" customFormat="1" x14ac:dyDescent="0.25">
      <c r="A39" s="5">
        <v>2</v>
      </c>
      <c r="B39" s="14" t="s">
        <v>11</v>
      </c>
      <c r="C39" s="6">
        <v>5</v>
      </c>
      <c r="D39" s="6" t="s">
        <v>13</v>
      </c>
      <c r="E39" s="6">
        <v>30</v>
      </c>
      <c r="F39" s="17">
        <v>984.87</v>
      </c>
      <c r="G39" s="21">
        <f>F39*E39</f>
        <v>29546.1</v>
      </c>
      <c r="H39" s="16"/>
      <c r="I39" s="16">
        <v>100</v>
      </c>
      <c r="J39" s="22">
        <f t="shared" ref="J39" si="6">I39/20</f>
        <v>5</v>
      </c>
      <c r="K39" s="22">
        <f t="shared" ref="K39:K40" si="7">J39*6</f>
        <v>30</v>
      </c>
      <c r="W39" s="24">
        <v>7.0000000000000007E-2</v>
      </c>
      <c r="X39" s="17">
        <f>X38*7%</f>
        <v>119240.7132</v>
      </c>
    </row>
    <row r="40" spans="1:24" s="4" customFormat="1" x14ac:dyDescent="0.25">
      <c r="A40" s="5">
        <v>3</v>
      </c>
      <c r="B40" s="14" t="s">
        <v>18</v>
      </c>
      <c r="C40" s="6">
        <v>8</v>
      </c>
      <c r="D40" s="6" t="s">
        <v>13</v>
      </c>
      <c r="E40" s="6">
        <v>48</v>
      </c>
      <c r="F40" s="17">
        <v>4629.57</v>
      </c>
      <c r="G40" s="21">
        <f>F40*E40</f>
        <v>222219.36</v>
      </c>
      <c r="H40" s="16"/>
      <c r="I40" s="16">
        <v>150</v>
      </c>
      <c r="J40" s="22">
        <v>8</v>
      </c>
      <c r="K40" s="22">
        <f t="shared" si="7"/>
        <v>48</v>
      </c>
      <c r="X40" s="17">
        <f>X38-X39</f>
        <v>1584198.0467999997</v>
      </c>
    </row>
    <row r="41" spans="1:24" s="3" customFormat="1" ht="18.75" x14ac:dyDescent="0.25">
      <c r="A41" s="7"/>
      <c r="B41" s="7"/>
      <c r="C41" s="36" t="s">
        <v>4</v>
      </c>
      <c r="D41" s="36"/>
      <c r="E41" s="36"/>
      <c r="F41" s="36"/>
      <c r="G41" s="18">
        <f>SUM(G38:G40)</f>
        <v>384654.06</v>
      </c>
      <c r="H41" s="15"/>
      <c r="I41" s="15"/>
      <c r="W41" s="25">
        <v>0.18</v>
      </c>
      <c r="X41" s="17">
        <f>X40*18%</f>
        <v>285155.64842399996</v>
      </c>
    </row>
    <row r="42" spans="1:24" s="3" customFormat="1" ht="18.75" x14ac:dyDescent="0.25">
      <c r="A42" s="7"/>
      <c r="B42" s="7"/>
      <c r="C42" s="36" t="s">
        <v>22</v>
      </c>
      <c r="D42" s="36"/>
      <c r="E42" s="36"/>
      <c r="F42" s="36"/>
      <c r="G42" s="18">
        <f>G41+G34+G23</f>
        <v>4794899.22</v>
      </c>
      <c r="H42" s="15"/>
      <c r="I42" s="15"/>
      <c r="X42" s="17">
        <f>X41+X40</f>
        <v>1869353.6952239997</v>
      </c>
    </row>
    <row r="43" spans="1:24" s="3" customFormat="1" ht="17.45" customHeight="1" x14ac:dyDescent="0.25">
      <c r="A43" s="31" t="s">
        <v>21</v>
      </c>
      <c r="B43" s="31"/>
      <c r="C43" s="31"/>
      <c r="D43" s="31"/>
      <c r="E43" s="31"/>
      <c r="F43" s="31"/>
      <c r="G43" s="19">
        <f>G42*7%</f>
        <v>335642.94540000003</v>
      </c>
      <c r="H43" s="15"/>
      <c r="I43" s="15"/>
    </row>
    <row r="44" spans="1:24" s="3" customFormat="1" ht="18.75" x14ac:dyDescent="0.25">
      <c r="A44" s="32" t="s">
        <v>5</v>
      </c>
      <c r="B44" s="32"/>
      <c r="C44" s="32"/>
      <c r="D44" s="32"/>
      <c r="E44" s="32"/>
      <c r="F44" s="32"/>
      <c r="G44" s="20">
        <f>G42-G43</f>
        <v>4459256.2746000001</v>
      </c>
      <c r="H44" s="15"/>
      <c r="I44" s="15"/>
    </row>
    <row r="45" spans="1:24" s="3" customFormat="1" ht="18.75" x14ac:dyDescent="0.25">
      <c r="A45" s="31" t="s">
        <v>15</v>
      </c>
      <c r="B45" s="31"/>
      <c r="C45" s="31"/>
      <c r="D45" s="31"/>
      <c r="E45" s="31"/>
      <c r="F45" s="31"/>
      <c r="G45" s="19">
        <f>G44*18%</f>
        <v>802666.12942799996</v>
      </c>
      <c r="H45" s="15"/>
      <c r="I45" s="15"/>
    </row>
    <row r="46" spans="1:24" s="3" customFormat="1" ht="18.75" x14ac:dyDescent="0.25">
      <c r="A46" s="32" t="s">
        <v>5</v>
      </c>
      <c r="B46" s="32"/>
      <c r="C46" s="32"/>
      <c r="D46" s="32"/>
      <c r="E46" s="32"/>
      <c r="F46" s="32"/>
      <c r="G46" s="20">
        <f>G45+G44</f>
        <v>5261922.4040280003</v>
      </c>
      <c r="H46" s="15"/>
      <c r="I46" s="15"/>
    </row>
    <row r="47" spans="1:24" ht="5.25" customHeight="1" x14ac:dyDescent="0.25"/>
    <row r="48" spans="1:24" ht="5.25" customHeight="1" x14ac:dyDescent="0.25"/>
    <row r="49" spans="1:1" ht="21" customHeight="1" x14ac:dyDescent="0.3">
      <c r="A49" s="1" t="s">
        <v>33</v>
      </c>
    </row>
  </sheetData>
  <mergeCells count="14">
    <mergeCell ref="A11:G11"/>
    <mergeCell ref="A13:G13"/>
    <mergeCell ref="C23:F23"/>
    <mergeCell ref="A43:F43"/>
    <mergeCell ref="A44:F44"/>
    <mergeCell ref="A16:G16"/>
    <mergeCell ref="A12:G12"/>
    <mergeCell ref="A45:F45"/>
    <mergeCell ref="A46:F46"/>
    <mergeCell ref="A25:G25"/>
    <mergeCell ref="C34:F34"/>
    <mergeCell ref="A36:G36"/>
    <mergeCell ref="C41:F41"/>
    <mergeCell ref="C42:F4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FCBA-AEE4-436A-879A-58DB68EA8EDF}">
  <dimension ref="A69:X124"/>
  <sheetViews>
    <sheetView topLeftCell="A91" zoomScaleNormal="100" zoomScaleSheetLayoutView="100" workbookViewId="0">
      <selection activeCell="K117" sqref="K11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6.710937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1" width="11.5703125" style="2" bestFit="1" customWidth="1"/>
    <col min="12" max="23" width="9.140625" style="2"/>
    <col min="24" max="24" width="14.5703125" style="2" bestFit="1" customWidth="1"/>
    <col min="25" max="16384" width="9.140625" style="2"/>
  </cols>
  <sheetData>
    <row r="69" spans="1:24" s="11" customFormat="1" x14ac:dyDescent="0.25">
      <c r="A69" s="2"/>
      <c r="B69" s="2"/>
      <c r="C69" s="8"/>
      <c r="D69" s="9"/>
      <c r="E69" s="9"/>
      <c r="F69" s="26" t="s">
        <v>36</v>
      </c>
      <c r="G69" s="27">
        <v>45799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s="11" customFormat="1" x14ac:dyDescent="0.25">
      <c r="A70" s="2"/>
      <c r="B70" s="2"/>
      <c r="C70" s="8"/>
      <c r="D70" s="9"/>
      <c r="E70" s="9"/>
      <c r="F70" s="26" t="s">
        <v>34</v>
      </c>
      <c r="G70" s="28" t="s">
        <v>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s="11" customFormat="1" x14ac:dyDescent="0.25">
      <c r="A71" s="1" t="s">
        <v>9</v>
      </c>
      <c r="B71" s="1"/>
      <c r="C71" s="8"/>
      <c r="D71" s="9"/>
      <c r="E71" s="9"/>
      <c r="G71" s="1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s="11" customFormat="1" ht="5.25" customHeight="1" x14ac:dyDescent="0.25">
      <c r="A72" s="1"/>
      <c r="B72" s="1"/>
      <c r="C72" s="8"/>
      <c r="D72" s="9"/>
      <c r="E72" s="9"/>
      <c r="G72" s="1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s="11" customFormat="1" ht="18.75" x14ac:dyDescent="0.3">
      <c r="A73" s="37" t="s">
        <v>16</v>
      </c>
      <c r="B73" s="37"/>
      <c r="C73" s="37"/>
      <c r="D73" s="37"/>
      <c r="E73" s="37"/>
      <c r="F73" s="37"/>
      <c r="G73" s="3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s="11" customFormat="1" ht="7.5" customHeight="1" x14ac:dyDescent="0.25">
      <c r="A74" s="39"/>
      <c r="B74" s="39"/>
      <c r="C74" s="39"/>
      <c r="D74" s="39"/>
      <c r="E74" s="39"/>
      <c r="F74" s="39"/>
      <c r="G74" s="3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s="11" customFormat="1" ht="23.25" x14ac:dyDescent="0.35">
      <c r="A75" s="38" t="s">
        <v>8</v>
      </c>
      <c r="B75" s="38"/>
      <c r="C75" s="38"/>
      <c r="D75" s="38"/>
      <c r="E75" s="38"/>
      <c r="F75" s="38"/>
      <c r="G75" s="38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s="11" customFormat="1" ht="5.25" customHeight="1" x14ac:dyDescent="0.25">
      <c r="A76" s="2"/>
      <c r="B76" s="2"/>
      <c r="C76" s="8"/>
      <c r="D76" s="9"/>
      <c r="E76" s="9"/>
      <c r="G76" s="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s="11" customFormat="1" ht="5.25" customHeight="1" x14ac:dyDescent="0.25">
      <c r="A77" s="2"/>
      <c r="B77" s="2"/>
      <c r="C77" s="8"/>
      <c r="D77" s="9"/>
      <c r="E77" s="9"/>
      <c r="G77" s="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0.5" customHeight="1" thickBot="1" x14ac:dyDescent="0.3">
      <c r="A78" s="1"/>
      <c r="B78" s="1"/>
      <c r="G78" s="10"/>
    </row>
    <row r="79" spans="1:24" s="11" customFormat="1" ht="21.75" thickBot="1" x14ac:dyDescent="0.3">
      <c r="A79" s="33" t="s">
        <v>37</v>
      </c>
      <c r="B79" s="34"/>
      <c r="C79" s="34"/>
      <c r="D79" s="34"/>
      <c r="E79" s="34"/>
      <c r="F79" s="34"/>
      <c r="G79" s="35"/>
    </row>
    <row r="80" spans="1:24" s="3" customFormat="1" ht="22.5" customHeight="1" x14ac:dyDescent="0.25">
      <c r="A80" s="23" t="s">
        <v>0</v>
      </c>
      <c r="B80" s="12" t="s">
        <v>1</v>
      </c>
      <c r="C80" s="12" t="s">
        <v>2</v>
      </c>
      <c r="D80" s="12" t="s">
        <v>3</v>
      </c>
      <c r="E80" s="12" t="s">
        <v>14</v>
      </c>
      <c r="F80" s="13" t="s">
        <v>6</v>
      </c>
      <c r="G80" s="12" t="s">
        <v>7</v>
      </c>
      <c r="H80" s="15"/>
      <c r="I80" s="15"/>
    </row>
    <row r="81" spans="1:24" s="4" customFormat="1" ht="24.75" customHeight="1" x14ac:dyDescent="0.25">
      <c r="A81" s="5">
        <v>1</v>
      </c>
      <c r="B81" s="14" t="s">
        <v>10</v>
      </c>
      <c r="C81" s="6">
        <v>92</v>
      </c>
      <c r="D81" s="6" t="s">
        <v>13</v>
      </c>
      <c r="E81" s="6">
        <v>137</v>
      </c>
      <c r="F81" s="17">
        <v>738.27</v>
      </c>
      <c r="G81" s="21">
        <f t="shared" ref="G81:G87" si="0">F81*E81</f>
        <v>101142.98999999999</v>
      </c>
      <c r="H81" s="16"/>
      <c r="I81" s="16">
        <v>1600</v>
      </c>
      <c r="J81" s="22">
        <f>I81/20</f>
        <v>80</v>
      </c>
      <c r="K81" s="22">
        <f>J81*6</f>
        <v>480</v>
      </c>
    </row>
    <row r="82" spans="1:24" s="4" customFormat="1" x14ac:dyDescent="0.25">
      <c r="A82" s="5">
        <v>2</v>
      </c>
      <c r="B82" s="14" t="s">
        <v>11</v>
      </c>
      <c r="C82" s="6">
        <v>28</v>
      </c>
      <c r="D82" s="6" t="s">
        <v>13</v>
      </c>
      <c r="E82" s="6">
        <f>168-30</f>
        <v>138</v>
      </c>
      <c r="F82" s="17">
        <v>984.87</v>
      </c>
      <c r="G82" s="21">
        <f t="shared" si="0"/>
        <v>135912.06</v>
      </c>
      <c r="H82" s="16"/>
      <c r="I82" s="16">
        <v>460</v>
      </c>
      <c r="J82" s="22">
        <f t="shared" ref="J82:J87" si="1">I82/20</f>
        <v>23</v>
      </c>
      <c r="K82" s="22">
        <f t="shared" ref="K82:K87" si="2">J82*6</f>
        <v>138</v>
      </c>
    </row>
    <row r="83" spans="1:24" s="4" customFormat="1" x14ac:dyDescent="0.25">
      <c r="A83" s="5">
        <v>3</v>
      </c>
      <c r="B83" s="14" t="s">
        <v>17</v>
      </c>
      <c r="C83" s="6">
        <v>13</v>
      </c>
      <c r="D83" s="6" t="s">
        <v>13</v>
      </c>
      <c r="E83" s="6">
        <v>78</v>
      </c>
      <c r="F83" s="17">
        <v>1146.55</v>
      </c>
      <c r="G83" s="21">
        <f t="shared" si="0"/>
        <v>89430.9</v>
      </c>
      <c r="H83" s="16"/>
      <c r="I83" s="16">
        <v>250</v>
      </c>
      <c r="J83" s="22">
        <v>13</v>
      </c>
      <c r="K83" s="22">
        <f t="shared" si="2"/>
        <v>78</v>
      </c>
      <c r="T83" s="22">
        <f t="shared" ref="T83:T89" si="3">V83/6</f>
        <v>91.666666666666671</v>
      </c>
      <c r="U83" s="17" t="s">
        <v>26</v>
      </c>
      <c r="V83" s="17">
        <v>550</v>
      </c>
      <c r="W83" s="17">
        <v>738.27</v>
      </c>
      <c r="X83" s="17">
        <f>W83*V83</f>
        <v>406048.5</v>
      </c>
    </row>
    <row r="84" spans="1:24" s="4" customFormat="1" x14ac:dyDescent="0.25">
      <c r="A84" s="5">
        <v>4</v>
      </c>
      <c r="B84" s="14" t="s">
        <v>12</v>
      </c>
      <c r="C84" s="6">
        <v>20</v>
      </c>
      <c r="D84" s="6" t="s">
        <v>13</v>
      </c>
      <c r="E84" s="6">
        <v>120</v>
      </c>
      <c r="F84" s="17">
        <v>1535.8</v>
      </c>
      <c r="G84" s="21">
        <f t="shared" si="0"/>
        <v>184296</v>
      </c>
      <c r="H84" s="16"/>
      <c r="I84" s="16">
        <v>400</v>
      </c>
      <c r="J84" s="22">
        <f t="shared" si="1"/>
        <v>20</v>
      </c>
      <c r="K84" s="22">
        <f t="shared" si="2"/>
        <v>120</v>
      </c>
      <c r="T84" s="22">
        <f t="shared" si="3"/>
        <v>28</v>
      </c>
      <c r="U84" s="17" t="s">
        <v>32</v>
      </c>
      <c r="V84" s="17">
        <v>168</v>
      </c>
      <c r="W84" s="17">
        <v>984.87</v>
      </c>
      <c r="X84" s="17">
        <f t="shared" ref="X84:X89" si="4">W84*V84</f>
        <v>165458.16</v>
      </c>
    </row>
    <row r="85" spans="1:24" s="4" customFormat="1" x14ac:dyDescent="0.25">
      <c r="A85" s="5">
        <v>5</v>
      </c>
      <c r="B85" s="14" t="s">
        <v>20</v>
      </c>
      <c r="C85" s="6">
        <v>10</v>
      </c>
      <c r="D85" s="6" t="s">
        <v>13</v>
      </c>
      <c r="E85" s="6">
        <v>60</v>
      </c>
      <c r="F85" s="17">
        <v>2500.52</v>
      </c>
      <c r="G85" s="21">
        <f t="shared" si="0"/>
        <v>150031.20000000001</v>
      </c>
      <c r="H85" s="16"/>
      <c r="I85" s="16">
        <v>200</v>
      </c>
      <c r="J85" s="22">
        <f t="shared" si="1"/>
        <v>10</v>
      </c>
      <c r="K85" s="22">
        <f t="shared" si="2"/>
        <v>60</v>
      </c>
      <c r="T85" s="22">
        <f t="shared" si="3"/>
        <v>13</v>
      </c>
      <c r="U85" s="17" t="s">
        <v>27</v>
      </c>
      <c r="V85" s="17">
        <v>78</v>
      </c>
      <c r="W85" s="17">
        <v>1146.55</v>
      </c>
      <c r="X85" s="17">
        <f t="shared" si="4"/>
        <v>89430.9</v>
      </c>
    </row>
    <row r="86" spans="1:24" s="4" customFormat="1" x14ac:dyDescent="0.25">
      <c r="A86" s="5">
        <v>6</v>
      </c>
      <c r="B86" s="14" t="s">
        <v>19</v>
      </c>
      <c r="C86" s="6">
        <v>8</v>
      </c>
      <c r="D86" s="6" t="s">
        <v>13</v>
      </c>
      <c r="E86" s="6">
        <v>48</v>
      </c>
      <c r="F86" s="17">
        <v>3179.7</v>
      </c>
      <c r="G86" s="21">
        <f t="shared" si="0"/>
        <v>152625.59999999998</v>
      </c>
      <c r="H86" s="16"/>
      <c r="I86" s="16">
        <v>160</v>
      </c>
      <c r="J86" s="22">
        <f t="shared" si="1"/>
        <v>8</v>
      </c>
      <c r="K86" s="22">
        <f t="shared" si="2"/>
        <v>48</v>
      </c>
      <c r="T86" s="22">
        <f t="shared" si="3"/>
        <v>20</v>
      </c>
      <c r="U86" s="17" t="s">
        <v>28</v>
      </c>
      <c r="V86" s="17">
        <v>120</v>
      </c>
      <c r="W86" s="17">
        <v>1535.8</v>
      </c>
      <c r="X86" s="17">
        <f t="shared" si="4"/>
        <v>184296</v>
      </c>
    </row>
    <row r="87" spans="1:24" s="4" customFormat="1" x14ac:dyDescent="0.25">
      <c r="A87" s="5">
        <v>7</v>
      </c>
      <c r="B87" s="14" t="s">
        <v>18</v>
      </c>
      <c r="C87" s="6">
        <v>20</v>
      </c>
      <c r="D87" s="6" t="s">
        <v>13</v>
      </c>
      <c r="E87" s="6">
        <f>120-48</f>
        <v>72</v>
      </c>
      <c r="F87" s="17">
        <v>4629.57</v>
      </c>
      <c r="G87" s="21">
        <f t="shared" si="0"/>
        <v>333329.03999999998</v>
      </c>
      <c r="H87" s="16"/>
      <c r="I87" s="16">
        <v>240</v>
      </c>
      <c r="J87" s="22">
        <f t="shared" si="1"/>
        <v>12</v>
      </c>
      <c r="K87" s="22">
        <f t="shared" si="2"/>
        <v>72</v>
      </c>
      <c r="T87" s="22">
        <f t="shared" si="3"/>
        <v>10</v>
      </c>
      <c r="U87" s="17" t="s">
        <v>29</v>
      </c>
      <c r="V87" s="17">
        <v>60</v>
      </c>
      <c r="W87" s="17">
        <v>2500.52</v>
      </c>
      <c r="X87" s="17">
        <f t="shared" si="4"/>
        <v>150031.20000000001</v>
      </c>
    </row>
    <row r="88" spans="1:24" s="3" customFormat="1" ht="18.75" x14ac:dyDescent="0.25">
      <c r="A88" s="7"/>
      <c r="B88" s="7"/>
      <c r="C88" s="36" t="s">
        <v>4</v>
      </c>
      <c r="D88" s="36"/>
      <c r="E88" s="36"/>
      <c r="F88" s="36"/>
      <c r="G88" s="18">
        <f>SUM(G81:G87)</f>
        <v>1146767.7899999998</v>
      </c>
      <c r="H88" s="15"/>
      <c r="I88" s="15"/>
      <c r="T88" s="22">
        <f t="shared" si="3"/>
        <v>8</v>
      </c>
      <c r="U88" s="17" t="s">
        <v>30</v>
      </c>
      <c r="V88" s="17">
        <v>48</v>
      </c>
      <c r="W88" s="17">
        <v>3179.7</v>
      </c>
      <c r="X88" s="17">
        <f t="shared" si="4"/>
        <v>152625.59999999998</v>
      </c>
    </row>
    <row r="89" spans="1:24" ht="18.75" x14ac:dyDescent="0.25">
      <c r="A89" s="31" t="s">
        <v>21</v>
      </c>
      <c r="B89" s="31"/>
      <c r="C89" s="31"/>
      <c r="D89" s="31"/>
      <c r="E89" s="31"/>
      <c r="F89" s="31"/>
      <c r="G89" s="19">
        <f>G88*7%</f>
        <v>80273.745299999995</v>
      </c>
      <c r="T89" s="22">
        <f t="shared" si="3"/>
        <v>20</v>
      </c>
      <c r="U89" s="17" t="s">
        <v>31</v>
      </c>
      <c r="V89" s="17">
        <v>120</v>
      </c>
      <c r="W89" s="17">
        <v>4629.57</v>
      </c>
      <c r="X89" s="17">
        <f t="shared" si="4"/>
        <v>555548.39999999991</v>
      </c>
    </row>
    <row r="90" spans="1:24" ht="18.75" x14ac:dyDescent="0.25">
      <c r="A90" s="32" t="s">
        <v>5</v>
      </c>
      <c r="B90" s="32"/>
      <c r="C90" s="32"/>
      <c r="D90" s="32"/>
      <c r="E90" s="32"/>
      <c r="F90" s="32"/>
      <c r="G90" s="20">
        <f>G88-G89</f>
        <v>1066494.0446999997</v>
      </c>
      <c r="H90" s="11">
        <f>41*20/6</f>
        <v>136.66666666666666</v>
      </c>
    </row>
    <row r="91" spans="1:24" s="3" customFormat="1" ht="18.75" x14ac:dyDescent="0.25">
      <c r="A91" s="31" t="s">
        <v>15</v>
      </c>
      <c r="B91" s="31"/>
      <c r="C91" s="31"/>
      <c r="D91" s="31"/>
      <c r="E91" s="31"/>
      <c r="F91" s="31"/>
      <c r="G91" s="19">
        <f>G90*18%</f>
        <v>191968.92804599996</v>
      </c>
      <c r="H91" s="15"/>
      <c r="I91" s="15"/>
    </row>
    <row r="92" spans="1:24" s="4" customFormat="1" ht="20.25" customHeight="1" x14ac:dyDescent="0.25">
      <c r="A92" s="32" t="s">
        <v>5</v>
      </c>
      <c r="B92" s="32"/>
      <c r="C92" s="32"/>
      <c r="D92" s="32"/>
      <c r="E92" s="32"/>
      <c r="F92" s="32"/>
      <c r="G92" s="20">
        <f>G91+G90</f>
        <v>1258462.9727459997</v>
      </c>
      <c r="H92" s="16"/>
      <c r="I92" s="16">
        <v>600</v>
      </c>
      <c r="J92" s="22">
        <f>I92/20</f>
        <v>30</v>
      </c>
      <c r="K92" s="22">
        <f>J92*6</f>
        <v>180</v>
      </c>
      <c r="X92" s="17">
        <f>SUM(X83:X91)</f>
        <v>1703438.7599999998</v>
      </c>
    </row>
    <row r="93" spans="1:24" s="4" customFormat="1" x14ac:dyDescent="0.25">
      <c r="A93" s="2"/>
      <c r="B93" s="2"/>
      <c r="C93" s="8"/>
      <c r="D93" s="9"/>
      <c r="E93" s="9"/>
      <c r="F93" s="11"/>
      <c r="G93" s="9"/>
      <c r="H93" s="16"/>
      <c r="I93" s="16">
        <v>100</v>
      </c>
      <c r="J93" s="22">
        <f t="shared" ref="J93" si="5">I93/20</f>
        <v>5</v>
      </c>
      <c r="K93" s="22">
        <f t="shared" ref="K93:K94" si="6">J93*6</f>
        <v>30</v>
      </c>
      <c r="W93" s="24">
        <v>7.0000000000000007E-2</v>
      </c>
      <c r="X93" s="17">
        <f>X92*7%</f>
        <v>119240.7132</v>
      </c>
    </row>
    <row r="94" spans="1:24" s="4" customFormat="1" x14ac:dyDescent="0.25">
      <c r="A94" s="2"/>
      <c r="B94" s="2"/>
      <c r="C94" s="8"/>
      <c r="D94" s="9"/>
      <c r="E94" s="9"/>
      <c r="F94" s="11"/>
      <c r="G94" s="9"/>
      <c r="H94" s="16"/>
      <c r="I94" s="16">
        <v>150</v>
      </c>
      <c r="J94" s="22">
        <v>8</v>
      </c>
      <c r="K94" s="22">
        <f t="shared" si="6"/>
        <v>48</v>
      </c>
      <c r="X94" s="17">
        <f>X92-X93</f>
        <v>1584198.0467999997</v>
      </c>
    </row>
    <row r="95" spans="1:24" s="3" customFormat="1" ht="18.75" x14ac:dyDescent="0.3">
      <c r="A95" s="1" t="s">
        <v>33</v>
      </c>
      <c r="B95" s="2"/>
      <c r="C95" s="8"/>
      <c r="D95" s="9"/>
      <c r="E95" s="9"/>
      <c r="F95" s="11"/>
      <c r="G95" s="9"/>
      <c r="H95" s="15"/>
      <c r="I95" s="15"/>
      <c r="W95" s="25">
        <v>0.18</v>
      </c>
      <c r="X95" s="17">
        <f>X94*18%</f>
        <v>285155.64842399996</v>
      </c>
    </row>
    <row r="96" spans="1:24" s="3" customFormat="1" x14ac:dyDescent="0.25">
      <c r="A96" s="2"/>
      <c r="B96" s="2"/>
      <c r="C96" s="8"/>
      <c r="D96" s="9"/>
      <c r="E96" s="9"/>
      <c r="F96" s="11"/>
      <c r="G96" s="9"/>
      <c r="H96" s="15"/>
      <c r="I96" s="15"/>
      <c r="X96" s="17">
        <f>X95+X94</f>
        <v>1869353.6952239997</v>
      </c>
    </row>
    <row r="97" spans="1:21" s="3" customFormat="1" ht="17.45" customHeight="1" x14ac:dyDescent="0.25">
      <c r="A97" s="2"/>
      <c r="B97" s="2"/>
      <c r="C97" s="8"/>
      <c r="D97" s="9"/>
      <c r="E97" s="9"/>
      <c r="F97" s="11"/>
      <c r="G97" s="9"/>
      <c r="H97" s="15"/>
      <c r="I97" s="15"/>
    </row>
    <row r="98" spans="1:21" s="3" customFormat="1" x14ac:dyDescent="0.25">
      <c r="A98" s="2"/>
      <c r="B98" s="2"/>
      <c r="C98" s="8"/>
      <c r="D98" s="9"/>
      <c r="E98" s="9"/>
      <c r="F98" s="26" t="s">
        <v>36</v>
      </c>
      <c r="G98" s="27">
        <v>45799</v>
      </c>
      <c r="H98" s="15"/>
      <c r="I98" s="15"/>
      <c r="T98" s="3">
        <f>570/6</f>
        <v>95</v>
      </c>
      <c r="U98" s="3">
        <f>T98*3.28</f>
        <v>311.59999999999997</v>
      </c>
    </row>
    <row r="99" spans="1:21" s="3" customFormat="1" x14ac:dyDescent="0.25">
      <c r="A99" s="2"/>
      <c r="B99" s="2"/>
      <c r="C99" s="8"/>
      <c r="D99" s="9"/>
      <c r="E99" s="9"/>
      <c r="F99" s="26" t="s">
        <v>34</v>
      </c>
      <c r="G99" s="28" t="s">
        <v>35</v>
      </c>
      <c r="H99" s="15"/>
      <c r="I99" s="15"/>
      <c r="T99" s="3">
        <f>T98/6</f>
        <v>15.833333333333334</v>
      </c>
    </row>
    <row r="100" spans="1:21" s="3" customFormat="1" x14ac:dyDescent="0.25">
      <c r="A100" s="1" t="s">
        <v>9</v>
      </c>
      <c r="B100" s="1"/>
      <c r="C100" s="8"/>
      <c r="D100" s="9"/>
      <c r="E100" s="9"/>
      <c r="F100" s="11"/>
      <c r="G100" s="10"/>
      <c r="H100" s="15"/>
      <c r="I100" s="15"/>
      <c r="S100" s="3">
        <f>2200+110+660</f>
        <v>2970</v>
      </c>
      <c r="T100" s="3">
        <f>92*6</f>
        <v>552</v>
      </c>
    </row>
    <row r="101" spans="1:21" ht="5.25" customHeight="1" x14ac:dyDescent="0.25">
      <c r="A101" s="1"/>
      <c r="B101" s="1"/>
      <c r="G101" s="10"/>
    </row>
    <row r="102" spans="1:21" ht="5.25" customHeight="1" x14ac:dyDescent="0.3">
      <c r="A102" s="37" t="s">
        <v>16</v>
      </c>
      <c r="B102" s="37"/>
      <c r="C102" s="37"/>
      <c r="D102" s="37"/>
      <c r="E102" s="37"/>
      <c r="F102" s="37"/>
      <c r="G102" s="37"/>
    </row>
    <row r="103" spans="1:21" ht="21" customHeight="1" x14ac:dyDescent="0.25">
      <c r="A103" s="39"/>
      <c r="B103" s="39"/>
      <c r="C103" s="39"/>
      <c r="D103" s="39"/>
      <c r="E103" s="39"/>
      <c r="F103" s="39"/>
      <c r="G103" s="39"/>
    </row>
    <row r="104" spans="1:21" ht="23.25" x14ac:dyDescent="0.35">
      <c r="A104" s="38" t="s">
        <v>8</v>
      </c>
      <c r="B104" s="38"/>
      <c r="C104" s="38"/>
      <c r="D104" s="38"/>
      <c r="E104" s="38"/>
      <c r="F104" s="38"/>
      <c r="G104" s="38"/>
    </row>
    <row r="107" spans="1:21" ht="16.5" thickBot="1" x14ac:dyDescent="0.3">
      <c r="A107" s="1"/>
      <c r="B107" s="1"/>
      <c r="G107" s="10"/>
    </row>
    <row r="108" spans="1:21" ht="21.75" thickBot="1" x14ac:dyDescent="0.3">
      <c r="A108" s="33" t="s">
        <v>37</v>
      </c>
      <c r="B108" s="34"/>
      <c r="C108" s="34"/>
      <c r="D108" s="34"/>
      <c r="E108" s="34"/>
      <c r="F108" s="34"/>
      <c r="G108" s="35"/>
    </row>
    <row r="109" spans="1:21" x14ac:dyDescent="0.25">
      <c r="A109" s="23" t="s">
        <v>0</v>
      </c>
      <c r="B109" s="12" t="s">
        <v>1</v>
      </c>
      <c r="C109" s="12" t="s">
        <v>2</v>
      </c>
      <c r="D109" s="12" t="s">
        <v>3</v>
      </c>
      <c r="E109" s="12" t="s">
        <v>14</v>
      </c>
      <c r="F109" s="13" t="s">
        <v>6</v>
      </c>
      <c r="G109" s="12" t="s">
        <v>7</v>
      </c>
    </row>
    <row r="110" spans="1:21" x14ac:dyDescent="0.25">
      <c r="A110" s="5">
        <v>1</v>
      </c>
      <c r="B110" s="14" t="s">
        <v>10</v>
      </c>
      <c r="C110" s="6">
        <v>92</v>
      </c>
      <c r="D110" s="6" t="s">
        <v>13</v>
      </c>
      <c r="E110" s="6"/>
      <c r="F110" s="17">
        <v>738.27</v>
      </c>
      <c r="G110" s="21">
        <f t="shared" ref="G110:G116" si="7">F110*E110</f>
        <v>0</v>
      </c>
      <c r="I110" s="11">
        <v>160</v>
      </c>
      <c r="J110" s="29">
        <f>I110/20*6</f>
        <v>48</v>
      </c>
    </row>
    <row r="111" spans="1:21" x14ac:dyDescent="0.25">
      <c r="A111" s="5">
        <v>2</v>
      </c>
      <c r="B111" s="14" t="s">
        <v>11</v>
      </c>
      <c r="C111" s="6">
        <v>28</v>
      </c>
      <c r="D111" s="6" t="s">
        <v>13</v>
      </c>
      <c r="E111" s="6">
        <v>30</v>
      </c>
      <c r="F111" s="17">
        <v>984.87</v>
      </c>
      <c r="G111" s="21">
        <f t="shared" si="7"/>
        <v>29546.1</v>
      </c>
    </row>
    <row r="112" spans="1:21" x14ac:dyDescent="0.25">
      <c r="A112" s="5">
        <v>3</v>
      </c>
      <c r="B112" s="14" t="s">
        <v>17</v>
      </c>
      <c r="C112" s="6">
        <v>13</v>
      </c>
      <c r="D112" s="6" t="s">
        <v>13</v>
      </c>
      <c r="E112" s="6"/>
      <c r="F112" s="17">
        <v>1146.55</v>
      </c>
      <c r="G112" s="21">
        <f t="shared" si="7"/>
        <v>0</v>
      </c>
    </row>
    <row r="113" spans="1:10" x14ac:dyDescent="0.25">
      <c r="A113" s="5">
        <v>4</v>
      </c>
      <c r="B113" s="14" t="s">
        <v>12</v>
      </c>
      <c r="C113" s="6">
        <v>20</v>
      </c>
      <c r="D113" s="6" t="s">
        <v>13</v>
      </c>
      <c r="E113" s="6"/>
      <c r="F113" s="17">
        <v>1535.8</v>
      </c>
      <c r="G113" s="21">
        <f t="shared" si="7"/>
        <v>0</v>
      </c>
    </row>
    <row r="114" spans="1:10" x14ac:dyDescent="0.25">
      <c r="A114" s="5">
        <v>5</v>
      </c>
      <c r="B114" s="14" t="s">
        <v>20</v>
      </c>
      <c r="C114" s="6">
        <v>10</v>
      </c>
      <c r="D114" s="6" t="s">
        <v>13</v>
      </c>
      <c r="E114" s="6"/>
      <c r="F114" s="17">
        <v>2500.52</v>
      </c>
      <c r="G114" s="21">
        <f t="shared" si="7"/>
        <v>0</v>
      </c>
    </row>
    <row r="115" spans="1:10" x14ac:dyDescent="0.25">
      <c r="A115" s="5">
        <v>6</v>
      </c>
      <c r="B115" s="14" t="s">
        <v>19</v>
      </c>
      <c r="C115" s="6">
        <v>8</v>
      </c>
      <c r="D115" s="6" t="s">
        <v>13</v>
      </c>
      <c r="E115" s="6"/>
      <c r="F115" s="17">
        <v>3179.7</v>
      </c>
      <c r="G115" s="21">
        <f t="shared" si="7"/>
        <v>0</v>
      </c>
    </row>
    <row r="116" spans="1:10" x14ac:dyDescent="0.25">
      <c r="A116" s="5">
        <v>7</v>
      </c>
      <c r="B116" s="14" t="s">
        <v>18</v>
      </c>
      <c r="C116" s="6">
        <v>20</v>
      </c>
      <c r="D116" s="6" t="s">
        <v>13</v>
      </c>
      <c r="E116" s="6">
        <v>48</v>
      </c>
      <c r="F116" s="17">
        <v>4629.57</v>
      </c>
      <c r="G116" s="21">
        <f t="shared" si="7"/>
        <v>222219.36</v>
      </c>
    </row>
    <row r="117" spans="1:10" ht="18.75" x14ac:dyDescent="0.25">
      <c r="A117" s="7"/>
      <c r="B117" s="7"/>
      <c r="C117" s="36" t="s">
        <v>4</v>
      </c>
      <c r="D117" s="36"/>
      <c r="E117" s="36"/>
      <c r="F117" s="36"/>
      <c r="G117" s="18">
        <f>SUM(G110:G116)</f>
        <v>251765.46</v>
      </c>
    </row>
    <row r="118" spans="1:10" ht="18.75" x14ac:dyDescent="0.25">
      <c r="A118" s="31" t="s">
        <v>21</v>
      </c>
      <c r="B118" s="31"/>
      <c r="C118" s="31"/>
      <c r="D118" s="31"/>
      <c r="E118" s="31"/>
      <c r="F118" s="31"/>
      <c r="G118" s="19">
        <f>G117*7%</f>
        <v>17623.582200000001</v>
      </c>
    </row>
    <row r="119" spans="1:10" ht="18.75" x14ac:dyDescent="0.25">
      <c r="A119" s="32" t="s">
        <v>5</v>
      </c>
      <c r="B119" s="32"/>
      <c r="C119" s="32"/>
      <c r="D119" s="32"/>
      <c r="E119" s="32"/>
      <c r="F119" s="32"/>
      <c r="G119" s="20">
        <f>G117-G118</f>
        <v>234141.87779999999</v>
      </c>
      <c r="J119" s="30">
        <f>G121+G92</f>
        <v>1534750.3885499998</v>
      </c>
    </row>
    <row r="120" spans="1:10" ht="18.75" x14ac:dyDescent="0.25">
      <c r="A120" s="31" t="s">
        <v>15</v>
      </c>
      <c r="B120" s="31"/>
      <c r="C120" s="31"/>
      <c r="D120" s="31"/>
      <c r="E120" s="31"/>
      <c r="F120" s="31"/>
      <c r="G120" s="19">
        <f>G119*18%</f>
        <v>42145.538003999995</v>
      </c>
    </row>
    <row r="121" spans="1:10" ht="18.75" x14ac:dyDescent="0.25">
      <c r="A121" s="32" t="s">
        <v>5</v>
      </c>
      <c r="B121" s="32"/>
      <c r="C121" s="32"/>
      <c r="D121" s="32"/>
      <c r="E121" s="32"/>
      <c r="F121" s="32"/>
      <c r="G121" s="20">
        <f>G120+G119</f>
        <v>276287.41580399999</v>
      </c>
    </row>
    <row r="124" spans="1:10" ht="18.75" x14ac:dyDescent="0.3">
      <c r="A124" s="1" t="s">
        <v>33</v>
      </c>
    </row>
  </sheetData>
  <mergeCells count="18">
    <mergeCell ref="A92:F92"/>
    <mergeCell ref="C88:F88"/>
    <mergeCell ref="A89:F89"/>
    <mergeCell ref="A90:F90"/>
    <mergeCell ref="A73:G73"/>
    <mergeCell ref="A74:G74"/>
    <mergeCell ref="A75:G75"/>
    <mergeCell ref="A79:G79"/>
    <mergeCell ref="A91:F91"/>
    <mergeCell ref="A118:F118"/>
    <mergeCell ref="A119:F119"/>
    <mergeCell ref="A120:F120"/>
    <mergeCell ref="A121:F121"/>
    <mergeCell ref="A102:G102"/>
    <mergeCell ref="A103:G103"/>
    <mergeCell ref="A104:G104"/>
    <mergeCell ref="A108:G108"/>
    <mergeCell ref="C117:F1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63D0-64D9-445B-8E45-BB65840E004B}">
  <dimension ref="A14:H48"/>
  <sheetViews>
    <sheetView topLeftCell="A10" workbookViewId="0">
      <selection activeCell="G40" sqref="G40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6.7109375" style="9" customWidth="1"/>
    <col min="6" max="6" width="11.5703125" style="11" customWidth="1"/>
    <col min="7" max="7" width="14" style="9" customWidth="1"/>
    <col min="8" max="8" width="11.5703125" style="11" bestFit="1" customWidth="1"/>
    <col min="9" max="16384" width="9.140625" style="2"/>
  </cols>
  <sheetData>
    <row r="14" spans="1:7" s="11" customFormat="1" x14ac:dyDescent="0.25">
      <c r="A14" s="2"/>
      <c r="B14" s="2"/>
      <c r="C14" s="8"/>
      <c r="D14" s="9"/>
      <c r="E14" s="9"/>
      <c r="F14" s="26" t="s">
        <v>36</v>
      </c>
      <c r="G14" s="27">
        <v>45799</v>
      </c>
    </row>
    <row r="15" spans="1:7" s="11" customFormat="1" x14ac:dyDescent="0.25">
      <c r="A15" s="2"/>
      <c r="B15" s="2"/>
      <c r="C15" s="8"/>
      <c r="D15" s="9"/>
      <c r="E15" s="9"/>
      <c r="F15" s="26" t="s">
        <v>34</v>
      </c>
      <c r="G15" s="28" t="s">
        <v>35</v>
      </c>
    </row>
    <row r="16" spans="1:7" s="11" customFormat="1" x14ac:dyDescent="0.25">
      <c r="A16" s="1" t="s">
        <v>9</v>
      </c>
      <c r="B16" s="1"/>
      <c r="C16" s="8"/>
      <c r="D16" s="9"/>
      <c r="E16" s="9"/>
      <c r="G16" s="10"/>
    </row>
    <row r="17" spans="1:8" s="11" customFormat="1" ht="5.25" customHeight="1" x14ac:dyDescent="0.25">
      <c r="A17" s="1"/>
      <c r="B17" s="1"/>
      <c r="C17" s="8"/>
      <c r="D17" s="9"/>
      <c r="E17" s="9"/>
      <c r="G17" s="10"/>
    </row>
    <row r="18" spans="1:8" s="11" customFormat="1" ht="18.75" x14ac:dyDescent="0.3">
      <c r="A18" s="37" t="s">
        <v>16</v>
      </c>
      <c r="B18" s="37"/>
      <c r="C18" s="37"/>
      <c r="D18" s="37"/>
      <c r="E18" s="37"/>
      <c r="F18" s="37"/>
      <c r="G18" s="37"/>
    </row>
    <row r="19" spans="1:8" s="11" customFormat="1" ht="7.5" customHeight="1" x14ac:dyDescent="0.25">
      <c r="A19" s="39"/>
      <c r="B19" s="39"/>
      <c r="C19" s="39"/>
      <c r="D19" s="39"/>
      <c r="E19" s="39"/>
      <c r="F19" s="39"/>
      <c r="G19" s="39"/>
    </row>
    <row r="20" spans="1:8" s="11" customFormat="1" ht="23.25" x14ac:dyDescent="0.35">
      <c r="A20" s="38" t="s">
        <v>8</v>
      </c>
      <c r="B20" s="38"/>
      <c r="C20" s="38"/>
      <c r="D20" s="38"/>
      <c r="E20" s="38"/>
      <c r="F20" s="38"/>
      <c r="G20" s="38"/>
    </row>
    <row r="21" spans="1:8" s="11" customFormat="1" ht="5.25" customHeight="1" x14ac:dyDescent="0.25">
      <c r="A21" s="2"/>
      <c r="B21" s="2"/>
      <c r="C21" s="8"/>
      <c r="D21" s="9"/>
      <c r="E21" s="9"/>
      <c r="G21" s="9"/>
    </row>
    <row r="22" spans="1:8" s="11" customFormat="1" ht="5.25" customHeight="1" x14ac:dyDescent="0.25">
      <c r="A22" s="2"/>
      <c r="B22" s="2"/>
      <c r="C22" s="8"/>
      <c r="D22" s="9"/>
      <c r="E22" s="9"/>
      <c r="G22" s="9"/>
    </row>
    <row r="23" spans="1:8" ht="10.5" customHeight="1" thickBot="1" x14ac:dyDescent="0.3">
      <c r="A23" s="1"/>
      <c r="B23" s="1"/>
      <c r="G23" s="10"/>
    </row>
    <row r="24" spans="1:8" s="11" customFormat="1" ht="21.75" thickBot="1" x14ac:dyDescent="0.3">
      <c r="A24" s="33" t="s">
        <v>37</v>
      </c>
      <c r="B24" s="34"/>
      <c r="C24" s="34"/>
      <c r="D24" s="34"/>
      <c r="E24" s="34"/>
      <c r="F24" s="34"/>
      <c r="G24" s="35"/>
    </row>
    <row r="25" spans="1:8" s="3" customFormat="1" ht="22.5" customHeight="1" x14ac:dyDescent="0.25">
      <c r="A25" s="23" t="s">
        <v>0</v>
      </c>
      <c r="B25" s="12" t="s">
        <v>1</v>
      </c>
      <c r="C25" s="12" t="s">
        <v>2</v>
      </c>
      <c r="D25" s="12" t="s">
        <v>3</v>
      </c>
      <c r="E25" s="12" t="s">
        <v>14</v>
      </c>
      <c r="F25" s="13" t="s">
        <v>6</v>
      </c>
      <c r="G25" s="12" t="s">
        <v>7</v>
      </c>
      <c r="H25" s="15"/>
    </row>
    <row r="26" spans="1:8" s="4" customFormat="1" ht="24.75" customHeight="1" x14ac:dyDescent="0.25">
      <c r="A26" s="5">
        <v>1</v>
      </c>
      <c r="B26" s="14" t="s">
        <v>10</v>
      </c>
      <c r="C26" s="6"/>
      <c r="D26" s="6" t="s">
        <v>13</v>
      </c>
      <c r="E26" s="6">
        <v>246</v>
      </c>
      <c r="F26" s="17">
        <v>738.27</v>
      </c>
      <c r="G26" s="21">
        <f t="shared" ref="G26:G32" si="0">F26*E26</f>
        <v>181614.41999999998</v>
      </c>
      <c r="H26" s="16"/>
    </row>
    <row r="27" spans="1:8" s="4" customFormat="1" x14ac:dyDescent="0.25">
      <c r="A27" s="5">
        <v>2</v>
      </c>
      <c r="B27" s="14" t="s">
        <v>11</v>
      </c>
      <c r="C27" s="6"/>
      <c r="D27" s="6" t="s">
        <v>13</v>
      </c>
      <c r="E27" s="6">
        <v>168</v>
      </c>
      <c r="F27" s="17">
        <v>984.87</v>
      </c>
      <c r="G27" s="21">
        <f t="shared" si="0"/>
        <v>165458.16</v>
      </c>
      <c r="H27" s="16"/>
    </row>
    <row r="28" spans="1:8" s="4" customFormat="1" x14ac:dyDescent="0.25">
      <c r="A28" s="5">
        <v>3</v>
      </c>
      <c r="B28" s="14" t="s">
        <v>17</v>
      </c>
      <c r="C28" s="6"/>
      <c r="D28" s="6" t="s">
        <v>13</v>
      </c>
      <c r="E28" s="6">
        <v>78</v>
      </c>
      <c r="F28" s="17">
        <v>1146.55</v>
      </c>
      <c r="G28" s="21">
        <f t="shared" si="0"/>
        <v>89430.9</v>
      </c>
      <c r="H28" s="16"/>
    </row>
    <row r="29" spans="1:8" s="4" customFormat="1" x14ac:dyDescent="0.25">
      <c r="A29" s="5">
        <v>4</v>
      </c>
      <c r="B29" s="14" t="s">
        <v>12</v>
      </c>
      <c r="C29" s="6"/>
      <c r="D29" s="6" t="s">
        <v>13</v>
      </c>
      <c r="E29" s="6">
        <v>120</v>
      </c>
      <c r="F29" s="17">
        <v>1535.8</v>
      </c>
      <c r="G29" s="21">
        <f t="shared" si="0"/>
        <v>184296</v>
      </c>
      <c r="H29" s="16"/>
    </row>
    <row r="30" spans="1:8" s="4" customFormat="1" x14ac:dyDescent="0.25">
      <c r="A30" s="5">
        <v>5</v>
      </c>
      <c r="B30" s="14" t="s">
        <v>20</v>
      </c>
      <c r="C30" s="6"/>
      <c r="D30" s="6" t="s">
        <v>13</v>
      </c>
      <c r="E30" s="6">
        <v>60</v>
      </c>
      <c r="F30" s="17">
        <v>2500.52</v>
      </c>
      <c r="G30" s="21">
        <f t="shared" si="0"/>
        <v>150031.20000000001</v>
      </c>
      <c r="H30" s="16"/>
    </row>
    <row r="31" spans="1:8" s="4" customFormat="1" x14ac:dyDescent="0.25">
      <c r="A31" s="5">
        <v>6</v>
      </c>
      <c r="B31" s="14" t="s">
        <v>19</v>
      </c>
      <c r="C31" s="6"/>
      <c r="D31" s="6" t="s">
        <v>13</v>
      </c>
      <c r="E31" s="6">
        <v>48</v>
      </c>
      <c r="F31" s="17">
        <v>3179.7</v>
      </c>
      <c r="G31" s="21">
        <f t="shared" si="0"/>
        <v>152625.59999999998</v>
      </c>
      <c r="H31" s="16"/>
    </row>
    <row r="32" spans="1:8" s="4" customFormat="1" x14ac:dyDescent="0.25">
      <c r="A32" s="5">
        <v>7</v>
      </c>
      <c r="B32" s="14" t="s">
        <v>18</v>
      </c>
      <c r="C32" s="6"/>
      <c r="D32" s="6" t="s">
        <v>13</v>
      </c>
      <c r="E32" s="6">
        <v>120</v>
      </c>
      <c r="F32" s="17">
        <v>4629.57</v>
      </c>
      <c r="G32" s="21">
        <f t="shared" si="0"/>
        <v>555548.39999999991</v>
      </c>
      <c r="H32" s="16"/>
    </row>
    <row r="33" spans="1:8" s="3" customFormat="1" ht="18.75" x14ac:dyDescent="0.25">
      <c r="A33" s="7"/>
      <c r="B33" s="7"/>
      <c r="C33" s="36" t="s">
        <v>4</v>
      </c>
      <c r="D33" s="36"/>
      <c r="E33" s="36"/>
      <c r="F33" s="36"/>
      <c r="G33" s="18">
        <f>SUM(G26:G32)</f>
        <v>1479004.6799999997</v>
      </c>
      <c r="H33" s="15"/>
    </row>
    <row r="34" spans="1:8" ht="18.75" x14ac:dyDescent="0.25">
      <c r="A34" s="31" t="s">
        <v>21</v>
      </c>
      <c r="B34" s="31"/>
      <c r="C34" s="31"/>
      <c r="D34" s="31"/>
      <c r="E34" s="31"/>
      <c r="F34" s="31"/>
      <c r="G34" s="19">
        <f>G33*7%</f>
        <v>103530.32759999999</v>
      </c>
    </row>
    <row r="35" spans="1:8" ht="18.75" x14ac:dyDescent="0.25">
      <c r="A35" s="32" t="s">
        <v>5</v>
      </c>
      <c r="B35" s="32"/>
      <c r="C35" s="32"/>
      <c r="D35" s="32"/>
      <c r="E35" s="32"/>
      <c r="F35" s="32"/>
      <c r="G35" s="20">
        <f>G33-G34</f>
        <v>1375474.3523999997</v>
      </c>
    </row>
    <row r="36" spans="1:8" s="3" customFormat="1" ht="18.75" x14ac:dyDescent="0.25">
      <c r="A36" s="31" t="s">
        <v>15</v>
      </c>
      <c r="B36" s="31"/>
      <c r="C36" s="31"/>
      <c r="D36" s="31"/>
      <c r="E36" s="31"/>
      <c r="F36" s="31"/>
      <c r="G36" s="19">
        <f>G35*18%</f>
        <v>247585.38343199994</v>
      </c>
      <c r="H36" s="15"/>
    </row>
    <row r="37" spans="1:8" s="4" customFormat="1" ht="20.25" customHeight="1" x14ac:dyDescent="0.25">
      <c r="A37" s="32" t="s">
        <v>5</v>
      </c>
      <c r="B37" s="32"/>
      <c r="C37" s="32"/>
      <c r="D37" s="32"/>
      <c r="E37" s="32"/>
      <c r="F37" s="32"/>
      <c r="G37" s="20">
        <f>G36+G35</f>
        <v>1623059.7358319997</v>
      </c>
      <c r="H37" s="16"/>
    </row>
    <row r="38" spans="1:8" s="4" customFormat="1" x14ac:dyDescent="0.25">
      <c r="A38" s="2"/>
      <c r="B38" s="2"/>
      <c r="C38" s="8"/>
      <c r="D38" s="9"/>
      <c r="E38" s="9"/>
      <c r="F38" s="11"/>
      <c r="G38" s="9"/>
      <c r="H38" s="16"/>
    </row>
    <row r="39" spans="1:8" s="4" customFormat="1" x14ac:dyDescent="0.25">
      <c r="A39" s="2"/>
      <c r="B39" s="2"/>
      <c r="C39" s="8"/>
      <c r="D39" s="9"/>
      <c r="E39" s="9"/>
      <c r="F39" s="11"/>
      <c r="G39" s="9"/>
      <c r="H39" s="16"/>
    </row>
    <row r="40" spans="1:8" s="3" customFormat="1" ht="18.75" x14ac:dyDescent="0.3">
      <c r="A40" s="1" t="s">
        <v>33</v>
      </c>
      <c r="B40" s="2"/>
      <c r="C40" s="8"/>
      <c r="D40" s="9"/>
      <c r="E40" s="9"/>
      <c r="F40" s="11"/>
      <c r="G40" s="9"/>
      <c r="H40" s="15"/>
    </row>
    <row r="41" spans="1:8" s="3" customFormat="1" x14ac:dyDescent="0.25">
      <c r="A41" s="2"/>
      <c r="B41" s="2"/>
      <c r="C41" s="8"/>
      <c r="D41" s="9"/>
      <c r="E41" s="9"/>
      <c r="F41" s="11"/>
      <c r="G41" s="9"/>
      <c r="H41" s="15"/>
    </row>
    <row r="42" spans="1:8" s="3" customFormat="1" ht="17.45" customHeight="1" x14ac:dyDescent="0.25">
      <c r="A42" s="2"/>
      <c r="B42" s="2"/>
      <c r="C42" s="8"/>
      <c r="D42" s="9"/>
      <c r="E42" s="9"/>
      <c r="F42" s="11"/>
      <c r="G42" s="9"/>
      <c r="H42" s="15"/>
    </row>
    <row r="43" spans="1:8" s="3" customFormat="1" x14ac:dyDescent="0.25">
      <c r="A43" s="2"/>
      <c r="B43" s="2"/>
      <c r="C43" s="8"/>
      <c r="D43" s="9"/>
      <c r="E43" s="9"/>
      <c r="F43" s="11"/>
      <c r="G43" s="9"/>
      <c r="H43" s="15"/>
    </row>
    <row r="44" spans="1:8" s="3" customFormat="1" x14ac:dyDescent="0.25">
      <c r="A44" s="2"/>
      <c r="B44" s="2"/>
      <c r="C44" s="8"/>
      <c r="D44" s="9"/>
      <c r="E44" s="9"/>
      <c r="F44" s="11"/>
      <c r="G44" s="9"/>
      <c r="H44" s="15"/>
    </row>
    <row r="45" spans="1:8" s="3" customFormat="1" x14ac:dyDescent="0.25">
      <c r="A45" s="2"/>
      <c r="B45" s="2"/>
      <c r="C45" s="8"/>
      <c r="D45" s="9"/>
      <c r="E45" s="9"/>
      <c r="F45" s="11"/>
      <c r="G45" s="9"/>
      <c r="H45" s="15"/>
    </row>
    <row r="46" spans="1:8" ht="5.25" customHeight="1" x14ac:dyDescent="0.25"/>
    <row r="47" spans="1:8" ht="5.25" customHeight="1" x14ac:dyDescent="0.25"/>
    <row r="48" spans="1:8" ht="21" customHeight="1" x14ac:dyDescent="0.25"/>
  </sheetData>
  <mergeCells count="9">
    <mergeCell ref="A35:F35"/>
    <mergeCell ref="A36:F36"/>
    <mergeCell ref="A37:F37"/>
    <mergeCell ref="A18:G18"/>
    <mergeCell ref="A19:G19"/>
    <mergeCell ref="A20:G20"/>
    <mergeCell ref="A24:G24"/>
    <mergeCell ref="C33:F33"/>
    <mergeCell ref="A34:F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B198-0FB9-432C-9AE9-518AD74FCCD4}">
  <dimension ref="A11:S36"/>
  <sheetViews>
    <sheetView tabSelected="1" topLeftCell="A13" zoomScaleNormal="100" zoomScaleSheetLayoutView="100" workbookViewId="0">
      <selection activeCell="T33" sqref="T33"/>
    </sheetView>
  </sheetViews>
  <sheetFormatPr defaultColWidth="9.140625" defaultRowHeight="15.75" x14ac:dyDescent="0.25"/>
  <cols>
    <col min="1" max="1" width="5.140625" style="2" customWidth="1"/>
    <col min="2" max="2" width="41.7109375" style="2" customWidth="1"/>
    <col min="3" max="3" width="6.85546875" style="8" customWidth="1"/>
    <col min="4" max="4" width="6.140625" style="9" customWidth="1"/>
    <col min="5" max="5" width="6.7109375" style="9" customWidth="1"/>
    <col min="6" max="6" width="10.140625" style="11" customWidth="1"/>
    <col min="7" max="7" width="14" style="9" customWidth="1"/>
    <col min="8" max="8" width="11.5703125" style="11" bestFit="1" customWidth="1"/>
    <col min="9" max="9" width="9.140625" style="11"/>
    <col min="10" max="11" width="11.5703125" style="2" bestFit="1" customWidth="1"/>
    <col min="12" max="16384" width="9.140625" style="2"/>
  </cols>
  <sheetData>
    <row r="11" spans="1:19" s="11" customFormat="1" x14ac:dyDescent="0.25">
      <c r="A11" s="2"/>
      <c r="B11" s="2"/>
      <c r="C11" s="8"/>
      <c r="D11" s="9"/>
      <c r="E11" s="9"/>
      <c r="F11" s="26" t="s">
        <v>36</v>
      </c>
      <c r="G11" s="27">
        <v>45806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s="11" customFormat="1" x14ac:dyDescent="0.25">
      <c r="A12" s="2"/>
      <c r="B12" s="2"/>
      <c r="C12" s="8"/>
      <c r="D12" s="9"/>
      <c r="E12" s="9"/>
      <c r="F12" s="26" t="s">
        <v>34</v>
      </c>
      <c r="G12" s="28" t="s">
        <v>35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11" customFormat="1" x14ac:dyDescent="0.25">
      <c r="A13" s="1" t="s">
        <v>9</v>
      </c>
      <c r="B13" s="1"/>
      <c r="C13" s="8"/>
      <c r="D13" s="9"/>
      <c r="E13" s="9"/>
      <c r="G13" s="10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s="11" customFormat="1" ht="5.25" customHeight="1" x14ac:dyDescent="0.25">
      <c r="A14" s="1"/>
      <c r="B14" s="1"/>
      <c r="C14" s="8"/>
      <c r="D14" s="9"/>
      <c r="E14" s="9"/>
      <c r="G14" s="10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11" customFormat="1" ht="22.5" customHeight="1" x14ac:dyDescent="0.25">
      <c r="A15" s="1"/>
      <c r="B15" s="1"/>
      <c r="C15" s="8"/>
      <c r="D15" s="9"/>
      <c r="E15" s="9"/>
      <c r="G15" s="10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s="11" customFormat="1" ht="18.75" x14ac:dyDescent="0.3">
      <c r="A16" s="37" t="s">
        <v>16</v>
      </c>
      <c r="B16" s="37"/>
      <c r="C16" s="37"/>
      <c r="D16" s="37"/>
      <c r="E16" s="37"/>
      <c r="F16" s="37"/>
      <c r="G16" s="37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11" customFormat="1" ht="7.5" customHeight="1" x14ac:dyDescent="0.25">
      <c r="A17" s="39"/>
      <c r="B17" s="39"/>
      <c r="C17" s="39"/>
      <c r="D17" s="39"/>
      <c r="E17" s="39"/>
      <c r="F17" s="39"/>
      <c r="G17" s="39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s="11" customFormat="1" ht="23.25" x14ac:dyDescent="0.35">
      <c r="A18" s="38" t="s">
        <v>8</v>
      </c>
      <c r="B18" s="38"/>
      <c r="C18" s="38"/>
      <c r="D18" s="38"/>
      <c r="E18" s="38"/>
      <c r="F18" s="38"/>
      <c r="G18" s="38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11" customFormat="1" ht="5.25" customHeight="1" x14ac:dyDescent="0.25">
      <c r="A19" s="2"/>
      <c r="B19" s="2"/>
      <c r="C19" s="8"/>
      <c r="D19" s="9"/>
      <c r="E19" s="9"/>
      <c r="G19" s="9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s="11" customFormat="1" ht="5.25" customHeight="1" x14ac:dyDescent="0.25">
      <c r="A20" s="2"/>
      <c r="B20" s="2"/>
      <c r="C20" s="8"/>
      <c r="D20" s="9"/>
      <c r="E20" s="9"/>
      <c r="G20" s="9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0.5" customHeight="1" thickBot="1" x14ac:dyDescent="0.3">
      <c r="A21" s="1"/>
      <c r="B21" s="1"/>
      <c r="G21" s="10"/>
    </row>
    <row r="22" spans="1:19" s="11" customFormat="1" ht="24.75" customHeight="1" thickBot="1" x14ac:dyDescent="0.3">
      <c r="A22" s="33" t="s">
        <v>38</v>
      </c>
      <c r="B22" s="34"/>
      <c r="C22" s="34"/>
      <c r="D22" s="34"/>
      <c r="E22" s="34"/>
      <c r="F22" s="34"/>
      <c r="G22" s="35"/>
    </row>
    <row r="23" spans="1:19" s="3" customFormat="1" ht="22.5" customHeight="1" x14ac:dyDescent="0.25">
      <c r="A23" s="23" t="s">
        <v>0</v>
      </c>
      <c r="B23" s="12" t="s">
        <v>1</v>
      </c>
      <c r="C23" s="12" t="s">
        <v>2</v>
      </c>
      <c r="D23" s="12" t="s">
        <v>3</v>
      </c>
      <c r="E23" s="12" t="s">
        <v>14</v>
      </c>
      <c r="F23" s="13" t="s">
        <v>6</v>
      </c>
      <c r="G23" s="12" t="s">
        <v>7</v>
      </c>
      <c r="H23" s="15"/>
      <c r="I23" s="15"/>
    </row>
    <row r="24" spans="1:19" s="4" customFormat="1" ht="22.5" customHeight="1" x14ac:dyDescent="0.25">
      <c r="A24" s="5">
        <v>1</v>
      </c>
      <c r="B24" s="14" t="s">
        <v>10</v>
      </c>
      <c r="C24" s="6">
        <v>92</v>
      </c>
      <c r="D24" s="6" t="s">
        <v>13</v>
      </c>
      <c r="E24" s="6">
        <v>540</v>
      </c>
      <c r="F24" s="17">
        <v>738.27</v>
      </c>
      <c r="G24" s="21">
        <f t="shared" ref="G24:G28" si="0">F24*E24</f>
        <v>398665.8</v>
      </c>
      <c r="H24" s="16"/>
      <c r="I24" s="16"/>
      <c r="J24" s="22"/>
      <c r="K24" s="22"/>
    </row>
    <row r="25" spans="1:19" s="4" customFormat="1" x14ac:dyDescent="0.25">
      <c r="A25" s="5">
        <v>2</v>
      </c>
      <c r="B25" s="14" t="s">
        <v>11</v>
      </c>
      <c r="C25" s="6">
        <v>28</v>
      </c>
      <c r="D25" s="6" t="s">
        <v>13</v>
      </c>
      <c r="E25" s="6">
        <v>120</v>
      </c>
      <c r="F25" s="17">
        <v>984.87</v>
      </c>
      <c r="G25" s="21">
        <f t="shared" si="0"/>
        <v>118184.4</v>
      </c>
      <c r="H25" s="16"/>
      <c r="I25" s="16"/>
      <c r="J25" s="22"/>
      <c r="K25" s="22"/>
    </row>
    <row r="26" spans="1:19" s="4" customFormat="1" x14ac:dyDescent="0.25">
      <c r="A26" s="5">
        <v>3</v>
      </c>
      <c r="B26" s="14" t="s">
        <v>17</v>
      </c>
      <c r="C26" s="6">
        <v>13</v>
      </c>
      <c r="D26" s="6" t="s">
        <v>13</v>
      </c>
      <c r="E26" s="6">
        <v>138</v>
      </c>
      <c r="F26" s="17">
        <v>1146.55</v>
      </c>
      <c r="G26" s="21">
        <f t="shared" si="0"/>
        <v>158223.9</v>
      </c>
      <c r="H26" s="16"/>
      <c r="I26" s="16"/>
      <c r="J26" s="22"/>
      <c r="K26" s="22"/>
    </row>
    <row r="27" spans="1:19" s="4" customFormat="1" x14ac:dyDescent="0.25">
      <c r="A27" s="5">
        <v>4</v>
      </c>
      <c r="B27" s="14" t="s">
        <v>12</v>
      </c>
      <c r="C27" s="6">
        <v>20</v>
      </c>
      <c r="D27" s="6" t="s">
        <v>13</v>
      </c>
      <c r="E27" s="6">
        <v>66</v>
      </c>
      <c r="F27" s="17">
        <v>1535.8</v>
      </c>
      <c r="G27" s="21">
        <f t="shared" si="0"/>
        <v>101362.8</v>
      </c>
      <c r="H27" s="16"/>
      <c r="I27" s="16"/>
      <c r="J27" s="22"/>
      <c r="K27" s="22"/>
    </row>
    <row r="28" spans="1:19" s="4" customFormat="1" x14ac:dyDescent="0.25">
      <c r="A28" s="5">
        <v>5</v>
      </c>
      <c r="B28" s="14" t="s">
        <v>19</v>
      </c>
      <c r="C28" s="6">
        <v>8</v>
      </c>
      <c r="D28" s="6" t="s">
        <v>13</v>
      </c>
      <c r="E28" s="6">
        <v>78</v>
      </c>
      <c r="F28" s="17">
        <v>3179.7</v>
      </c>
      <c r="G28" s="21">
        <f t="shared" si="0"/>
        <v>248016.59999999998</v>
      </c>
      <c r="H28" s="16"/>
      <c r="I28" s="16"/>
      <c r="J28" s="22"/>
      <c r="K28" s="22"/>
    </row>
    <row r="29" spans="1:19" s="3" customFormat="1" ht="18.75" x14ac:dyDescent="0.25">
      <c r="A29" s="7"/>
      <c r="B29" s="7"/>
      <c r="C29" s="36" t="s">
        <v>4</v>
      </c>
      <c r="D29" s="36"/>
      <c r="E29" s="36"/>
      <c r="F29" s="36"/>
      <c r="G29" s="18">
        <f>SUM(G24:G28)</f>
        <v>1024453.5</v>
      </c>
      <c r="H29" s="15"/>
      <c r="I29" s="15"/>
    </row>
    <row r="30" spans="1:19" ht="18.75" x14ac:dyDescent="0.25">
      <c r="A30" s="31" t="s">
        <v>21</v>
      </c>
      <c r="B30" s="31"/>
      <c r="C30" s="31"/>
      <c r="D30" s="31"/>
      <c r="E30" s="31"/>
      <c r="F30" s="31"/>
      <c r="G30" s="19">
        <f>G29*7%</f>
        <v>71711.74500000001</v>
      </c>
    </row>
    <row r="31" spans="1:19" ht="18.75" x14ac:dyDescent="0.25">
      <c r="A31" s="32" t="s">
        <v>5</v>
      </c>
      <c r="B31" s="32"/>
      <c r="C31" s="32"/>
      <c r="D31" s="32"/>
      <c r="E31" s="32"/>
      <c r="F31" s="32"/>
      <c r="G31" s="20">
        <f>G29-G30</f>
        <v>952741.755</v>
      </c>
    </row>
    <row r="32" spans="1:19" s="3" customFormat="1" ht="18.75" x14ac:dyDescent="0.25">
      <c r="A32" s="31" t="s">
        <v>15</v>
      </c>
      <c r="B32" s="31"/>
      <c r="C32" s="31"/>
      <c r="D32" s="31"/>
      <c r="E32" s="31"/>
      <c r="F32" s="31"/>
      <c r="G32" s="19">
        <f>G31*18%</f>
        <v>171493.5159</v>
      </c>
      <c r="H32" s="15"/>
      <c r="I32" s="15"/>
    </row>
    <row r="33" spans="1:11" s="4" customFormat="1" ht="20.25" customHeight="1" x14ac:dyDescent="0.25">
      <c r="A33" s="32" t="s">
        <v>5</v>
      </c>
      <c r="B33" s="32"/>
      <c r="C33" s="32"/>
      <c r="D33" s="32"/>
      <c r="E33" s="32"/>
      <c r="F33" s="32"/>
      <c r="G33" s="20">
        <f>G32+G31</f>
        <v>1124235.2708999999</v>
      </c>
      <c r="H33" s="16"/>
      <c r="I33" s="16"/>
      <c r="J33" s="22"/>
      <c r="K33" s="22"/>
    </row>
    <row r="34" spans="1:11" s="4" customFormat="1" x14ac:dyDescent="0.25">
      <c r="A34" s="2"/>
      <c r="B34" s="2"/>
      <c r="C34" s="8"/>
      <c r="D34" s="9"/>
      <c r="E34" s="9"/>
      <c r="F34" s="11"/>
      <c r="G34" s="9"/>
      <c r="H34" s="16"/>
      <c r="I34" s="16"/>
      <c r="J34" s="22"/>
      <c r="K34" s="22"/>
    </row>
    <row r="35" spans="1:11" s="3" customFormat="1" ht="18.75" x14ac:dyDescent="0.3">
      <c r="A35" s="1" t="s">
        <v>33</v>
      </c>
      <c r="B35" s="2"/>
      <c r="C35" s="8"/>
      <c r="D35" s="9"/>
      <c r="E35" s="9"/>
      <c r="F35" s="11"/>
      <c r="G35" s="9"/>
      <c r="H35" s="15"/>
      <c r="I35" s="15"/>
    </row>
    <row r="36" spans="1:11" s="3" customFormat="1" x14ac:dyDescent="0.25">
      <c r="A36" s="2"/>
      <c r="B36" s="2"/>
      <c r="C36" s="8"/>
      <c r="D36" s="9"/>
      <c r="E36" s="9"/>
      <c r="F36" s="11"/>
      <c r="G36" s="9"/>
      <c r="H36" s="15"/>
      <c r="I36" s="15"/>
    </row>
  </sheetData>
  <mergeCells count="9">
    <mergeCell ref="A31:F31"/>
    <mergeCell ref="A32:F32"/>
    <mergeCell ref="A33:F33"/>
    <mergeCell ref="A16:G16"/>
    <mergeCell ref="A17:G17"/>
    <mergeCell ref="A18:G18"/>
    <mergeCell ref="A22:G22"/>
    <mergeCell ref="C29:F29"/>
    <mergeCell ref="A30:F30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Master PO</vt:lpstr>
      <vt:lpstr>Phase 1 Delivery</vt:lpstr>
      <vt:lpstr>actual received on phase 1</vt:lpstr>
      <vt:lpstr>Phase 2 Delivery</vt:lpstr>
      <vt:lpstr>'Master PO'!Print_Area</vt:lpstr>
      <vt:lpstr>'Phase 1 Delivery'!Print_Area</vt:lpstr>
      <vt:lpstr>'Phase 2 Delivery'!Print_Area</vt:lpstr>
      <vt:lpstr>'Master PO'!Print_Titles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2025-05-29T12:41:28Z</cp:lastPrinted>
  <dcterms:created xsi:type="dcterms:W3CDTF">2017-12-11T08:54:46Z</dcterms:created>
  <dcterms:modified xsi:type="dcterms:W3CDTF">2025-05-29T12:42:18Z</dcterms:modified>
</cp:coreProperties>
</file>