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D:\Pioneer\Running projects\Meezan Bank Head Office\BOQ\"/>
    </mc:Choice>
  </mc:AlternateContent>
  <xr:revisionPtr revIDLastSave="0" documentId="13_ncr:1_{C6030117-3CB5-4EFE-958C-697C45E3DCCC}" xr6:coauthVersionLast="36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IPC 4" sheetId="3" r:id="rId2"/>
    <sheet name="Sheet2" sheetId="2" r:id="rId3"/>
  </sheet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  <c r="F21" i="1"/>
  <c r="D14" i="1" l="1"/>
  <c r="D13" i="1"/>
  <c r="C14" i="1"/>
  <c r="C13" i="1"/>
  <c r="D11" i="1"/>
  <c r="C11" i="1"/>
  <c r="C15" i="1" s="1"/>
  <c r="C17" i="1" s="1"/>
  <c r="C18" i="1" s="1"/>
  <c r="C20" i="1" s="1"/>
  <c r="F13" i="1" l="1"/>
  <c r="F14" i="1"/>
  <c r="F11" i="1"/>
  <c r="D15" i="1"/>
  <c r="C23" i="1"/>
  <c r="C28" i="1" s="1"/>
  <c r="C7" i="2"/>
  <c r="D18" i="1" l="1"/>
  <c r="D20" i="1" s="1"/>
  <c r="F15" i="1"/>
  <c r="D17" i="1"/>
  <c r="F17" i="1" s="1"/>
  <c r="F18" i="1"/>
  <c r="H63" i="1"/>
  <c r="H62" i="1"/>
  <c r="F72" i="1"/>
  <c r="F71" i="1"/>
  <c r="F20" i="1" l="1"/>
  <c r="D23" i="1"/>
  <c r="F23" i="1" s="1"/>
  <c r="H65" i="1"/>
  <c r="H67" i="1"/>
  <c r="H73" i="1" s="1"/>
  <c r="F74" i="1"/>
  <c r="F76" i="1" s="1"/>
  <c r="F78" i="1" s="1"/>
  <c r="F80" i="1" s="1"/>
  <c r="C9" i="2"/>
  <c r="C3" i="2"/>
  <c r="D28" i="1" l="1"/>
  <c r="F28" i="1" s="1"/>
  <c r="H69" i="1"/>
  <c r="H71" i="1" s="1"/>
  <c r="H75" i="1" s="1"/>
  <c r="F84" i="1"/>
  <c r="C12" i="2"/>
  <c r="C11" i="2"/>
  <c r="C13" i="2" l="1"/>
  <c r="C17" i="2" s="1"/>
  <c r="I5" i="1"/>
  <c r="I6" i="1" s="1"/>
  <c r="I7" i="1" l="1"/>
  <c r="I9" i="1" s="1"/>
  <c r="I8" i="1" l="1"/>
  <c r="I10" i="1" s="1"/>
  <c r="O7" i="1" l="1"/>
  <c r="F7" i="1" l="1"/>
  <c r="F9" i="1" s="1"/>
  <c r="F4" i="1" l="1"/>
  <c r="L18" i="1" l="1"/>
  <c r="L19" i="1" s="1"/>
</calcChain>
</file>

<file path=xl/sharedStrings.xml><?xml version="1.0" encoding="utf-8"?>
<sst xmlns="http://schemas.openxmlformats.org/spreadsheetml/2006/main" count="52" uniqueCount="37">
  <si>
    <t>Contract Amount</t>
  </si>
  <si>
    <t>MOBILIZATION ADVANCE</t>
  </si>
  <si>
    <t>DEDUCTION</t>
  </si>
  <si>
    <t>Mobilizatin adv 20%</t>
  </si>
  <si>
    <t>RUNNING BILL NO 1</t>
  </si>
  <si>
    <t>Balance Payable</t>
  </si>
  <si>
    <t>TOTAL</t>
  </si>
  <si>
    <t>Mob Payable</t>
  </si>
  <si>
    <t>RETENTION AMOUNT</t>
  </si>
  <si>
    <t>TOTAL RECEIVABLE</t>
  </si>
  <si>
    <t>IPC-01</t>
  </si>
  <si>
    <t>IPC-02</t>
  </si>
  <si>
    <t>IPC-03</t>
  </si>
  <si>
    <t>LESS Retention 5%</t>
  </si>
  <si>
    <t>Remaining</t>
  </si>
  <si>
    <t>DEDUCTION IN IPC 2</t>
  </si>
  <si>
    <t>Received</t>
  </si>
  <si>
    <t>Less Tax</t>
  </si>
  <si>
    <t>Less Retention 5%</t>
  </si>
  <si>
    <t>Payable Amount</t>
  </si>
  <si>
    <t>Net Payable</t>
  </si>
  <si>
    <t>Bill Summary for the project Meezan Bank</t>
  </si>
  <si>
    <t>Already received</t>
  </si>
  <si>
    <t>Mob advance 30%</t>
  </si>
  <si>
    <t xml:space="preserve">Verified (IPC-1 </t>
  </si>
  <si>
    <t>LESS Tax 7.5%</t>
  </si>
  <si>
    <t>LESS Mob 20%</t>
  </si>
  <si>
    <t>Less Mobilization 30%</t>
  </si>
  <si>
    <t>MEEZAN BANK</t>
  </si>
  <si>
    <t>Mobilization</t>
  </si>
  <si>
    <t>DEDUCTION IN adhoc in IPC 3</t>
  </si>
  <si>
    <t>Grand total</t>
  </si>
  <si>
    <t xml:space="preserve">Less Mobilization </t>
  </si>
  <si>
    <t>Less Retention</t>
  </si>
  <si>
    <t xml:space="preserve">Add SRB </t>
  </si>
  <si>
    <t>Less income tax</t>
  </si>
  <si>
    <t xml:space="preserve">Less SRB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</si>
</sst>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165" fontId="0" fillId="0" borderId="0" xfId="1" applyNumberFormat="1" applyFont="1"/>
    <xf numFmtId="165" fontId="4" fillId="0" borderId="1" xfId="1" applyNumberFormat="1" applyFont="1" applyBorder="1"/>
    <xf numFmtId="0" fontId="4" fillId="0" borderId="1" xfId="0" applyFont="1" applyBorder="1" applyAlignment="1">
      <alignment horizontal="right"/>
    </xf>
    <xf numFmtId="0" fontId="0" fillId="0" borderId="0" xfId="0" applyAlignment="1">
      <alignment vertical="center"/>
    </xf>
    <xf numFmtId="165" fontId="0" fillId="0" borderId="0" xfId="1" applyNumberFormat="1" applyFont="1" applyAlignment="1">
      <alignment vertical="center"/>
    </xf>
    <xf numFmtId="0" fontId="0" fillId="0" borderId="1" xfId="0" applyBorder="1" applyAlignment="1">
      <alignment vertical="center"/>
    </xf>
    <xf numFmtId="165" fontId="0" fillId="0" borderId="1" xfId="1" applyNumberFormat="1" applyFont="1" applyBorder="1" applyAlignment="1">
      <alignment vertical="center"/>
    </xf>
    <xf numFmtId="165" fontId="0" fillId="0" borderId="0" xfId="1" applyNumberFormat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65" fontId="2" fillId="0" borderId="0" xfId="1" applyNumberFormat="1" applyFont="1" applyBorder="1" applyAlignment="1">
      <alignment vertical="center"/>
    </xf>
    <xf numFmtId="9" fontId="2" fillId="0" borderId="0" xfId="2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165" fontId="2" fillId="0" borderId="6" xfId="1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165" fontId="0" fillId="0" borderId="6" xfId="1" applyNumberFormat="1" applyFont="1" applyBorder="1" applyAlignment="1">
      <alignment vertical="center"/>
    </xf>
    <xf numFmtId="0" fontId="2" fillId="0" borderId="5" xfId="0" applyFont="1" applyBorder="1"/>
    <xf numFmtId="165" fontId="5" fillId="0" borderId="6" xfId="1" applyNumberFormat="1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165" fontId="2" fillId="0" borderId="9" xfId="1" applyNumberFormat="1" applyFont="1" applyBorder="1" applyAlignment="1">
      <alignment vertical="center"/>
    </xf>
    <xf numFmtId="0" fontId="5" fillId="0" borderId="1" xfId="0" applyFont="1" applyBorder="1" applyAlignment="1">
      <alignment horizontal="right"/>
    </xf>
    <xf numFmtId="165" fontId="2" fillId="0" borderId="8" xfId="1" applyNumberFormat="1" applyFont="1" applyBorder="1" applyAlignment="1">
      <alignment vertical="center"/>
    </xf>
    <xf numFmtId="43" fontId="0" fillId="0" borderId="0" xfId="0" applyNumberFormat="1"/>
    <xf numFmtId="0" fontId="2" fillId="0" borderId="1" xfId="0" applyFont="1" applyBorder="1" applyAlignment="1">
      <alignment horizontal="right" vertical="center"/>
    </xf>
    <xf numFmtId="165" fontId="5" fillId="0" borderId="1" xfId="1" applyNumberFormat="1" applyFont="1" applyBorder="1" applyAlignment="1">
      <alignment horizontal="right" vertical="center"/>
    </xf>
    <xf numFmtId="165" fontId="2" fillId="0" borderId="1" xfId="1" applyNumberFormat="1" applyFont="1" applyBorder="1" applyAlignment="1">
      <alignment horizontal="right" vertical="center"/>
    </xf>
    <xf numFmtId="165" fontId="0" fillId="0" borderId="0" xfId="0" applyNumberFormat="1"/>
    <xf numFmtId="165" fontId="7" fillId="0" borderId="6" xfId="1" applyNumberFormat="1" applyFont="1" applyBorder="1" applyAlignment="1">
      <alignment vertical="center"/>
    </xf>
    <xf numFmtId="165" fontId="6" fillId="0" borderId="0" xfId="1" applyNumberFormat="1" applyFont="1" applyAlignment="1">
      <alignment vertical="center"/>
    </xf>
    <xf numFmtId="166" fontId="2" fillId="0" borderId="0" xfId="2" applyNumberFormat="1" applyFont="1" applyBorder="1" applyAlignment="1">
      <alignment vertical="center"/>
    </xf>
    <xf numFmtId="0" fontId="7" fillId="0" borderId="3" xfId="0" applyFont="1" applyBorder="1" applyAlignment="1">
      <alignment horizontal="center"/>
    </xf>
    <xf numFmtId="0" fontId="5" fillId="0" borderId="5" xfId="0" applyFont="1" applyBorder="1" applyAlignment="1">
      <alignment vertical="center"/>
    </xf>
    <xf numFmtId="0" fontId="5" fillId="0" borderId="0" xfId="0" applyFont="1"/>
    <xf numFmtId="165" fontId="5" fillId="0" borderId="0" xfId="1" applyNumberFormat="1" applyFont="1" applyBorder="1" applyAlignment="1">
      <alignment vertical="center"/>
    </xf>
    <xf numFmtId="165" fontId="7" fillId="0" borderId="0" xfId="1" applyNumberFormat="1" applyFont="1" applyBorder="1" applyAlignment="1">
      <alignment vertical="center"/>
    </xf>
    <xf numFmtId="165" fontId="8" fillId="0" borderId="0" xfId="1" applyNumberFormat="1" applyFont="1" applyAlignment="1">
      <alignment vertical="center"/>
    </xf>
    <xf numFmtId="165" fontId="0" fillId="0" borderId="6" xfId="1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2" fillId="0" borderId="0" xfId="0" applyFont="1" applyBorder="1"/>
    <xf numFmtId="0" fontId="2" fillId="0" borderId="0" xfId="0" applyFont="1" applyBorder="1" applyAlignment="1">
      <alignment vertical="center"/>
    </xf>
    <xf numFmtId="9" fontId="2" fillId="0" borderId="0" xfId="0" applyNumberFormat="1" applyFont="1" applyBorder="1" applyAlignment="1">
      <alignment vertical="center"/>
    </xf>
    <xf numFmtId="165" fontId="2" fillId="0" borderId="0" xfId="1" applyNumberFormat="1" applyFont="1" applyAlignment="1">
      <alignment vertical="center"/>
    </xf>
    <xf numFmtId="9" fontId="0" fillId="0" borderId="0" xfId="0" applyNumberFormat="1" applyBorder="1" applyAlignment="1">
      <alignment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457200</xdr:colOff>
      <xdr:row>21</xdr:row>
      <xdr:rowOff>114300</xdr:rowOff>
    </xdr:from>
    <xdr:to>
      <xdr:col>29</xdr:col>
      <xdr:colOff>582148</xdr:colOff>
      <xdr:row>56</xdr:row>
      <xdr:rowOff>996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3D2D5D-7C27-F8B3-4EC7-C68D6FF92A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26275" y="5905500"/>
          <a:ext cx="8049748" cy="7135221"/>
        </a:xfrm>
        <a:prstGeom prst="rect">
          <a:avLst/>
        </a:prstGeom>
      </xdr:spPr>
    </xdr:pic>
    <xdr:clientData/>
  </xdr:twoCellAnchor>
  <xdr:twoCellAnchor editAs="oneCell">
    <xdr:from>
      <xdr:col>11</xdr:col>
      <xdr:colOff>304800</xdr:colOff>
      <xdr:row>20</xdr:row>
      <xdr:rowOff>190500</xdr:rowOff>
    </xdr:from>
    <xdr:to>
      <xdr:col>14</xdr:col>
      <xdr:colOff>1010380</xdr:colOff>
      <xdr:row>53</xdr:row>
      <xdr:rowOff>58101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856A8E0-1804-7FCA-09DF-44C226620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35100" y="5934075"/>
          <a:ext cx="5229955" cy="6811326"/>
        </a:xfrm>
        <a:prstGeom prst="rect">
          <a:avLst/>
        </a:prstGeom>
      </xdr:spPr>
    </xdr:pic>
    <xdr:clientData/>
  </xdr:twoCellAnchor>
  <xdr:twoCellAnchor editAs="oneCell">
    <xdr:from>
      <xdr:col>10</xdr:col>
      <xdr:colOff>1409700</xdr:colOff>
      <xdr:row>41</xdr:row>
      <xdr:rowOff>47625</xdr:rowOff>
    </xdr:from>
    <xdr:to>
      <xdr:col>13</xdr:col>
      <xdr:colOff>1143594</xdr:colOff>
      <xdr:row>77</xdr:row>
      <xdr:rowOff>162922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B7FB6C5-72BD-ABDA-A826-C3EAC086B7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25425" y="10448925"/>
          <a:ext cx="4258269" cy="7144747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20</xdr:row>
      <xdr:rowOff>66675</xdr:rowOff>
    </xdr:from>
    <xdr:to>
      <xdr:col>7</xdr:col>
      <xdr:colOff>105517</xdr:colOff>
      <xdr:row>49</xdr:row>
      <xdr:rowOff>19906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27DB0E1-BAD5-EFA9-529D-5FD7374151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00400" y="5810250"/>
          <a:ext cx="5315692" cy="6134956"/>
        </a:xfrm>
        <a:prstGeom prst="rect">
          <a:avLst/>
        </a:prstGeom>
      </xdr:spPr>
    </xdr:pic>
    <xdr:clientData/>
  </xdr:twoCellAnchor>
  <xdr:twoCellAnchor editAs="oneCell">
    <xdr:from>
      <xdr:col>8</xdr:col>
      <xdr:colOff>152400</xdr:colOff>
      <xdr:row>2</xdr:row>
      <xdr:rowOff>200025</xdr:rowOff>
    </xdr:from>
    <xdr:to>
      <xdr:col>10</xdr:col>
      <xdr:colOff>1724440</xdr:colOff>
      <xdr:row>21</xdr:row>
      <xdr:rowOff>47625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B50A9F6-13E2-CC3B-A562-944F439A46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267950" y="685800"/>
          <a:ext cx="2972215" cy="5372100"/>
        </a:xfrm>
        <a:prstGeom prst="rect">
          <a:avLst/>
        </a:prstGeom>
      </xdr:spPr>
    </xdr:pic>
    <xdr:clientData/>
  </xdr:twoCellAnchor>
  <xdr:twoCellAnchor editAs="oneCell">
    <xdr:from>
      <xdr:col>7</xdr:col>
      <xdr:colOff>914400</xdr:colOff>
      <xdr:row>19</xdr:row>
      <xdr:rowOff>257175</xdr:rowOff>
    </xdr:from>
    <xdr:to>
      <xdr:col>11</xdr:col>
      <xdr:colOff>276892</xdr:colOff>
      <xdr:row>48</xdr:row>
      <xdr:rowOff>134206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9D56044-470A-E032-8F48-7E487320C4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324975" y="5734050"/>
          <a:ext cx="4782217" cy="61349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11</xdr:col>
      <xdr:colOff>238754</xdr:colOff>
      <xdr:row>34</xdr:row>
      <xdr:rowOff>96114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ECAF79-D607-476E-B079-CA8F9B7946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381000"/>
          <a:ext cx="4505954" cy="6192114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190500</xdr:colOff>
      <xdr:row>2</xdr:row>
      <xdr:rowOff>104775</xdr:rowOff>
    </xdr:from>
    <xdr:to>
      <xdr:col>33</xdr:col>
      <xdr:colOff>220951</xdr:colOff>
      <xdr:row>35</xdr:row>
      <xdr:rowOff>48494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891BE1F-1ED7-4F78-889F-EF5244E6FD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96100" y="485775"/>
          <a:ext cx="13441651" cy="62302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84"/>
  <sheetViews>
    <sheetView topLeftCell="C37" workbookViewId="0">
      <selection activeCell="H26" sqref="H26"/>
    </sheetView>
  </sheetViews>
  <sheetFormatPr defaultRowHeight="15" x14ac:dyDescent="0.25"/>
  <cols>
    <col min="1" max="1" width="26.85546875" customWidth="1"/>
    <col min="2" max="2" width="16.42578125" customWidth="1"/>
    <col min="3" max="3" width="18.28515625" customWidth="1"/>
    <col min="4" max="5" width="17.28515625" customWidth="1"/>
    <col min="6" max="6" width="26.85546875" customWidth="1"/>
    <col min="7" max="7" width="3.140625" customWidth="1"/>
    <col min="8" max="8" width="25.5703125" customWidth="1"/>
    <col min="9" max="9" width="17.140625" style="1" customWidth="1"/>
    <col min="10" max="10" width="3.85546875" customWidth="1"/>
    <col min="11" max="11" width="34.7109375" customWidth="1"/>
    <col min="12" max="12" width="24" customWidth="1"/>
    <col min="14" max="14" width="34.7109375" customWidth="1"/>
    <col min="15" max="15" width="24" customWidth="1"/>
    <col min="16" max="16" width="10.5703125" bestFit="1" customWidth="1"/>
  </cols>
  <sheetData>
    <row r="2" spans="1:16" ht="23.25" x14ac:dyDescent="0.35">
      <c r="A2" s="47" t="s">
        <v>21</v>
      </c>
      <c r="B2" s="48"/>
      <c r="C2" s="48"/>
      <c r="D2" s="48"/>
      <c r="E2" s="48"/>
      <c r="F2" s="49"/>
      <c r="K2" s="50" t="s">
        <v>1</v>
      </c>
      <c r="L2" s="50"/>
      <c r="N2" s="50" t="s">
        <v>8</v>
      </c>
      <c r="O2" s="50"/>
    </row>
    <row r="3" spans="1:16" ht="23.25" x14ac:dyDescent="0.35">
      <c r="A3" s="13" t="s">
        <v>0</v>
      </c>
      <c r="B3" s="40"/>
      <c r="C3" s="10"/>
      <c r="D3" s="11"/>
      <c r="E3" s="11"/>
      <c r="F3" s="14">
        <v>55163506</v>
      </c>
      <c r="K3" s="3"/>
      <c r="L3" s="2"/>
      <c r="N3" s="3" t="s">
        <v>15</v>
      </c>
      <c r="O3" s="2">
        <v>791574</v>
      </c>
    </row>
    <row r="4" spans="1:16" ht="23.25" x14ac:dyDescent="0.35">
      <c r="A4" s="20" t="s">
        <v>3</v>
      </c>
      <c r="B4" s="21"/>
      <c r="C4" s="21"/>
      <c r="D4" s="24"/>
      <c r="E4" s="24"/>
      <c r="F4" s="22">
        <f>L4</f>
        <v>21900000</v>
      </c>
      <c r="H4" s="26" t="s">
        <v>0</v>
      </c>
      <c r="I4" s="27">
        <v>78840000</v>
      </c>
      <c r="K4" s="3" t="s">
        <v>23</v>
      </c>
      <c r="L4" s="2">
        <v>21900000</v>
      </c>
      <c r="N4" s="23" t="s">
        <v>30</v>
      </c>
      <c r="O4" s="2">
        <v>884131.10000000009</v>
      </c>
    </row>
    <row r="5" spans="1:16" ht="23.25" x14ac:dyDescent="0.35">
      <c r="A5" s="16"/>
      <c r="B5" s="41"/>
      <c r="C5" s="4"/>
      <c r="D5" s="8"/>
      <c r="E5" s="8"/>
      <c r="F5" s="17"/>
      <c r="H5" s="26" t="s">
        <v>24</v>
      </c>
      <c r="I5" s="27">
        <f>E7+D7+C7</f>
        <v>33514110</v>
      </c>
      <c r="K5" s="3"/>
      <c r="L5" s="2"/>
      <c r="N5" s="23" t="s">
        <v>15</v>
      </c>
      <c r="O5" s="2"/>
      <c r="P5" s="29"/>
    </row>
    <row r="6" spans="1:16" s="4" customFormat="1" ht="21.75" customHeight="1" x14ac:dyDescent="0.35">
      <c r="A6" s="18"/>
      <c r="B6" s="42"/>
      <c r="C6" s="9" t="s">
        <v>10</v>
      </c>
      <c r="D6" s="9" t="s">
        <v>11</v>
      </c>
      <c r="E6" s="9" t="s">
        <v>12</v>
      </c>
      <c r="F6" s="14"/>
      <c r="H6" s="26" t="s">
        <v>25</v>
      </c>
      <c r="I6" s="27">
        <f>I5*7.5%</f>
        <v>2513558.25</v>
      </c>
      <c r="K6" s="3"/>
      <c r="L6" s="2"/>
      <c r="N6" s="6"/>
      <c r="O6" s="7"/>
    </row>
    <row r="7" spans="1:16" s="4" customFormat="1" ht="21.75" customHeight="1" x14ac:dyDescent="0.35">
      <c r="A7" s="15" t="s">
        <v>4</v>
      </c>
      <c r="B7" s="43"/>
      <c r="C7" s="11">
        <v>15831488</v>
      </c>
      <c r="D7" s="11">
        <v>17682622</v>
      </c>
      <c r="E7" s="11"/>
      <c r="F7" s="14">
        <f>E7+D7+C7</f>
        <v>33514110</v>
      </c>
      <c r="H7" s="26" t="s">
        <v>14</v>
      </c>
      <c r="I7" s="27">
        <f>I5-I6</f>
        <v>31000551.75</v>
      </c>
      <c r="K7" s="3"/>
      <c r="L7" s="2"/>
      <c r="N7" s="3" t="s">
        <v>9</v>
      </c>
      <c r="O7" s="2">
        <f>SUM(O3:O6)</f>
        <v>1675705.1</v>
      </c>
    </row>
    <row r="8" spans="1:16" s="4" customFormat="1" ht="23.25" x14ac:dyDescent="0.35">
      <c r="A8" s="16"/>
      <c r="B8" s="41"/>
      <c r="D8" s="8"/>
      <c r="E8" s="8"/>
      <c r="F8" s="17"/>
      <c r="H8" s="26" t="s">
        <v>26</v>
      </c>
      <c r="I8" s="27">
        <f>I7*20%</f>
        <v>6200110.3500000006</v>
      </c>
      <c r="K8" s="3" t="s">
        <v>16</v>
      </c>
      <c r="L8" s="2">
        <v>19672770</v>
      </c>
      <c r="N8"/>
      <c r="O8" s="1"/>
    </row>
    <row r="9" spans="1:16" s="4" customFormat="1" ht="24" customHeight="1" x14ac:dyDescent="0.35">
      <c r="A9" s="15" t="s">
        <v>17</v>
      </c>
      <c r="B9" s="43"/>
      <c r="C9" s="10"/>
      <c r="D9" s="32"/>
      <c r="E9" s="12"/>
      <c r="F9" s="14">
        <f>D9*F7</f>
        <v>0</v>
      </c>
      <c r="H9" s="26" t="s">
        <v>13</v>
      </c>
      <c r="I9" s="27">
        <f>I7*5%</f>
        <v>1550027.5875000001</v>
      </c>
      <c r="K9" s="3"/>
      <c r="L9" s="2"/>
      <c r="N9"/>
      <c r="O9" s="1"/>
    </row>
    <row r="10" spans="1:16" s="4" customFormat="1" ht="26.25" customHeight="1" x14ac:dyDescent="0.35">
      <c r="A10" s="16"/>
      <c r="B10" s="41"/>
      <c r="D10" s="8"/>
      <c r="E10" s="8"/>
      <c r="F10" s="17"/>
      <c r="H10" s="26" t="s">
        <v>14</v>
      </c>
      <c r="I10" s="27">
        <f>I7-I8-I9</f>
        <v>23250413.8125</v>
      </c>
      <c r="K10" s="3" t="s">
        <v>14</v>
      </c>
      <c r="L10" s="2"/>
      <c r="N10"/>
      <c r="O10" s="1"/>
    </row>
    <row r="11" spans="1:16" s="4" customFormat="1" ht="22.5" customHeight="1" x14ac:dyDescent="0.25">
      <c r="A11" s="15" t="s">
        <v>5</v>
      </c>
      <c r="B11" s="43"/>
      <c r="C11" s="14">
        <f>C7-C9</f>
        <v>15831488</v>
      </c>
      <c r="D11" s="14">
        <f>D7-D9</f>
        <v>17682622</v>
      </c>
      <c r="E11" s="11"/>
      <c r="F11" s="14">
        <f>E11+D11+C11</f>
        <v>33514110</v>
      </c>
      <c r="H11" s="26"/>
      <c r="I11" s="27"/>
      <c r="L11" s="5"/>
      <c r="N11"/>
      <c r="O11" s="1"/>
    </row>
    <row r="12" spans="1:16" s="4" customFormat="1" ht="21" x14ac:dyDescent="0.25">
      <c r="A12" s="16"/>
      <c r="B12" s="41"/>
      <c r="D12" s="8"/>
      <c r="E12" s="8"/>
      <c r="F12" s="17"/>
      <c r="H12" s="26"/>
      <c r="I12" s="27"/>
      <c r="L12" s="5"/>
      <c r="N12"/>
      <c r="O12" s="1"/>
    </row>
    <row r="13" spans="1:16" s="4" customFormat="1" ht="23.25" x14ac:dyDescent="0.25">
      <c r="A13" s="15" t="s">
        <v>32</v>
      </c>
      <c r="B13" s="44">
        <v>0.3</v>
      </c>
      <c r="C13" s="45">
        <f>C11*30%</f>
        <v>4749446.3999999994</v>
      </c>
      <c r="D13" s="45">
        <f>B13*D11</f>
        <v>5304786.5999999996</v>
      </c>
      <c r="E13" s="12"/>
      <c r="F13" s="14">
        <f>E13+D13+C13</f>
        <v>10054233</v>
      </c>
      <c r="H13" s="26"/>
      <c r="I13" s="28"/>
      <c r="K13" s="51" t="s">
        <v>2</v>
      </c>
      <c r="L13" s="51"/>
      <c r="N13"/>
      <c r="O13" s="1"/>
    </row>
    <row r="14" spans="1:16" ht="23.25" x14ac:dyDescent="0.35">
      <c r="A14" s="15" t="s">
        <v>33</v>
      </c>
      <c r="B14" s="44">
        <v>0.05</v>
      </c>
      <c r="C14" s="45">
        <f>C11*5%</f>
        <v>791574.4</v>
      </c>
      <c r="D14" s="45">
        <f>B14*D11</f>
        <v>884131.10000000009</v>
      </c>
      <c r="E14" s="8"/>
      <c r="F14" s="14">
        <f>E14+D14+C14</f>
        <v>1675705.5</v>
      </c>
      <c r="H14" s="26"/>
      <c r="I14" s="27"/>
      <c r="K14" s="3" t="s">
        <v>15</v>
      </c>
      <c r="L14" s="2">
        <v>4749466</v>
      </c>
      <c r="O14" s="1"/>
    </row>
    <row r="15" spans="1:16" ht="23.25" x14ac:dyDescent="0.35">
      <c r="A15" s="15" t="s">
        <v>19</v>
      </c>
      <c r="B15" s="41"/>
      <c r="C15" s="30">
        <f>C11-C13-C14</f>
        <v>10290467.200000001</v>
      </c>
      <c r="D15" s="30">
        <f>D11-D13-D14</f>
        <v>11493704.300000001</v>
      </c>
      <c r="E15" s="8"/>
      <c r="F15" s="14">
        <f>E15+D15+C15</f>
        <v>21784171.5</v>
      </c>
      <c r="K15" s="23" t="s">
        <v>30</v>
      </c>
      <c r="L15" s="2">
        <v>5304786.5999999996</v>
      </c>
      <c r="O15" s="1"/>
    </row>
    <row r="16" spans="1:16" ht="21" customHeight="1" x14ac:dyDescent="0.35">
      <c r="A16" s="16"/>
      <c r="B16" s="41"/>
      <c r="C16" s="4"/>
      <c r="D16" s="8"/>
      <c r="E16" s="8"/>
      <c r="F16" s="17"/>
      <c r="K16" s="23" t="s">
        <v>30</v>
      </c>
      <c r="L16" s="2"/>
      <c r="O16" s="1"/>
    </row>
    <row r="17" spans="1:15" ht="25.5" customHeight="1" x14ac:dyDescent="0.25">
      <c r="A17" s="15" t="s">
        <v>34</v>
      </c>
      <c r="B17" s="46">
        <v>0.13</v>
      </c>
      <c r="C17" s="45">
        <f>B17*C15</f>
        <v>1337760.7360000003</v>
      </c>
      <c r="D17" s="45">
        <f>D15*15%</f>
        <v>1724055.645</v>
      </c>
      <c r="E17" s="8"/>
      <c r="F17" s="14">
        <f>E17+D17+C17</f>
        <v>3061816.3810000001</v>
      </c>
      <c r="H17" s="25"/>
      <c r="K17" s="6"/>
      <c r="L17" s="7"/>
      <c r="O17" s="1"/>
    </row>
    <row r="18" spans="1:15" ht="23.25" x14ac:dyDescent="0.35">
      <c r="A18" s="15" t="s">
        <v>31</v>
      </c>
      <c r="B18" s="41"/>
      <c r="C18" s="45">
        <f>C17+C15</f>
        <v>11628227.936000001</v>
      </c>
      <c r="D18" s="45">
        <f>D17+D15</f>
        <v>13217759.945</v>
      </c>
      <c r="E18" s="8"/>
      <c r="F18" s="14">
        <f>E18+D18+C18</f>
        <v>24845987.881000001</v>
      </c>
      <c r="K18" s="3" t="s">
        <v>6</v>
      </c>
      <c r="L18" s="2">
        <f>SUM(L14:L17)</f>
        <v>10054252.6</v>
      </c>
      <c r="O18" s="1"/>
    </row>
    <row r="19" spans="1:15" ht="23.25" x14ac:dyDescent="0.35">
      <c r="A19" s="15"/>
      <c r="B19" s="41"/>
      <c r="C19" s="45"/>
      <c r="D19" s="45"/>
      <c r="E19" s="8"/>
      <c r="F19" s="17"/>
      <c r="K19" s="3" t="s">
        <v>7</v>
      </c>
      <c r="L19" s="2">
        <f>L8-L18</f>
        <v>9618517.4000000004</v>
      </c>
      <c r="O19" s="1"/>
    </row>
    <row r="20" spans="1:15" ht="21" x14ac:dyDescent="0.25">
      <c r="A20" s="15" t="s">
        <v>35</v>
      </c>
      <c r="B20" s="46">
        <v>0.09</v>
      </c>
      <c r="C20" s="45">
        <f>B20*C18</f>
        <v>1046540.51424</v>
      </c>
      <c r="D20" s="45">
        <f>B20*D18</f>
        <v>1189598.3950499999</v>
      </c>
      <c r="E20" s="8"/>
      <c r="F20" s="14">
        <f>E20+D20+C20</f>
        <v>2236138.9092899999</v>
      </c>
      <c r="L20" s="1"/>
      <c r="O20" s="1"/>
    </row>
    <row r="21" spans="1:15" ht="21" x14ac:dyDescent="0.25">
      <c r="A21" s="15" t="s">
        <v>36</v>
      </c>
      <c r="B21" s="46">
        <v>0.13</v>
      </c>
      <c r="C21" s="45">
        <v>1337761</v>
      </c>
      <c r="D21" s="45">
        <v>1724056</v>
      </c>
      <c r="E21" s="8"/>
      <c r="F21" s="14">
        <f>E21+D21+C21</f>
        <v>3061817</v>
      </c>
      <c r="L21" s="1"/>
      <c r="O21" s="1"/>
    </row>
    <row r="22" spans="1:15" ht="21" x14ac:dyDescent="0.25">
      <c r="A22" s="15"/>
      <c r="B22" s="41"/>
      <c r="C22" s="45"/>
      <c r="D22" s="45"/>
      <c r="E22" s="8"/>
      <c r="F22" s="17"/>
      <c r="K22" s="31"/>
      <c r="L22" s="1"/>
      <c r="O22" s="1"/>
    </row>
    <row r="23" spans="1:15" ht="21" x14ac:dyDescent="0.25">
      <c r="A23" s="15" t="s">
        <v>31</v>
      </c>
      <c r="B23" s="41"/>
      <c r="C23" s="45">
        <f>C18-C20-C21</f>
        <v>9243926.4217600003</v>
      </c>
      <c r="D23" s="45">
        <f>D18-D20-D21</f>
        <v>10304105.54995</v>
      </c>
      <c r="E23" s="8"/>
      <c r="F23" s="14">
        <f>E23+D23+C23</f>
        <v>19548031.97171</v>
      </c>
      <c r="L23" s="1"/>
      <c r="O23" s="1"/>
    </row>
    <row r="24" spans="1:15" ht="21" x14ac:dyDescent="0.25">
      <c r="A24" s="15"/>
      <c r="B24" s="41"/>
      <c r="C24" s="45"/>
      <c r="D24" s="45"/>
      <c r="E24" s="8"/>
      <c r="F24" s="17"/>
      <c r="K24" s="29"/>
      <c r="L24" s="1"/>
      <c r="O24" s="1"/>
    </row>
    <row r="25" spans="1:15" ht="21" x14ac:dyDescent="0.25">
      <c r="A25" s="15"/>
      <c r="B25" s="41"/>
      <c r="C25" s="45"/>
      <c r="D25" s="45"/>
      <c r="E25" s="8"/>
      <c r="F25" s="17"/>
      <c r="L25" s="1"/>
      <c r="O25" s="1"/>
    </row>
    <row r="26" spans="1:15" ht="21" x14ac:dyDescent="0.25">
      <c r="A26" s="15" t="s">
        <v>22</v>
      </c>
      <c r="B26" s="41"/>
      <c r="C26" s="45">
        <v>9093345</v>
      </c>
      <c r="D26" s="45">
        <v>10414071</v>
      </c>
      <c r="E26" s="8"/>
      <c r="F26" s="14">
        <f>E26+D26+C26</f>
        <v>19507416</v>
      </c>
      <c r="L26" s="1"/>
      <c r="O26" s="1"/>
    </row>
    <row r="27" spans="1:15" ht="21" x14ac:dyDescent="0.25">
      <c r="A27" s="15"/>
      <c r="B27" s="43"/>
      <c r="C27" s="45"/>
      <c r="D27" s="45"/>
      <c r="E27" s="12"/>
      <c r="F27" s="19"/>
      <c r="L27" s="1"/>
      <c r="O27" s="1"/>
    </row>
    <row r="28" spans="1:15" ht="21" x14ac:dyDescent="0.25">
      <c r="A28" s="15" t="s">
        <v>20</v>
      </c>
      <c r="B28" s="41"/>
      <c r="C28" s="45">
        <f>C23-C26</f>
        <v>150581.42176000029</v>
      </c>
      <c r="D28" s="45">
        <f>D23-D26</f>
        <v>-109965.4500500001</v>
      </c>
      <c r="E28" s="8"/>
      <c r="F28" s="14">
        <f>E28+D28+C28</f>
        <v>40615.971710000187</v>
      </c>
      <c r="L28" s="1"/>
      <c r="O28" s="1"/>
    </row>
    <row r="29" spans="1:15" ht="18.75" x14ac:dyDescent="0.25">
      <c r="A29" s="16"/>
      <c r="B29" s="41"/>
      <c r="C29" s="4"/>
      <c r="D29" s="8"/>
      <c r="E29" s="8"/>
      <c r="F29" s="19"/>
      <c r="L29" s="1"/>
      <c r="O29" s="1"/>
    </row>
    <row r="30" spans="1:15" x14ac:dyDescent="0.25">
      <c r="D30" s="1"/>
      <c r="E30" s="1"/>
      <c r="F30" s="1"/>
      <c r="L30" s="1"/>
      <c r="O30" s="1"/>
    </row>
    <row r="31" spans="1:15" x14ac:dyDescent="0.25">
      <c r="D31" s="1"/>
      <c r="E31" s="1"/>
      <c r="F31" s="1"/>
      <c r="L31" s="1"/>
      <c r="O31" s="1"/>
    </row>
    <row r="32" spans="1:15" x14ac:dyDescent="0.25">
      <c r="D32" s="1"/>
      <c r="E32" s="1"/>
      <c r="F32" s="1"/>
      <c r="L32" s="1"/>
      <c r="O32" s="1"/>
    </row>
    <row r="33" spans="4:15" x14ac:dyDescent="0.25">
      <c r="D33" s="1"/>
      <c r="E33" s="1"/>
      <c r="F33" s="1"/>
      <c r="L33" s="1"/>
      <c r="O33" s="1"/>
    </row>
    <row r="34" spans="4:15" x14ac:dyDescent="0.25">
      <c r="D34" s="1"/>
      <c r="E34" s="1"/>
      <c r="F34" s="1"/>
      <c r="L34" s="1"/>
      <c r="O34" s="1"/>
    </row>
    <row r="35" spans="4:15" x14ac:dyDescent="0.25">
      <c r="D35" s="1"/>
      <c r="E35" s="1"/>
      <c r="F35" s="1"/>
      <c r="L35" s="1"/>
      <c r="O35" s="1"/>
    </row>
    <row r="36" spans="4:15" x14ac:dyDescent="0.25">
      <c r="D36" s="1"/>
      <c r="E36" s="1"/>
      <c r="F36" s="1"/>
      <c r="L36" s="1"/>
      <c r="O36" s="1"/>
    </row>
    <row r="37" spans="4:15" x14ac:dyDescent="0.25">
      <c r="D37" s="1"/>
      <c r="E37" s="1"/>
      <c r="F37" s="1"/>
      <c r="L37" s="1"/>
      <c r="O37" s="1"/>
    </row>
    <row r="38" spans="4:15" x14ac:dyDescent="0.25">
      <c r="D38" s="1"/>
      <c r="E38" s="1"/>
      <c r="F38" s="1"/>
      <c r="L38" s="1"/>
    </row>
    <row r="39" spans="4:15" x14ac:dyDescent="0.25">
      <c r="D39" s="1"/>
      <c r="E39" s="1"/>
      <c r="F39" s="1"/>
      <c r="L39" s="1"/>
    </row>
    <row r="40" spans="4:15" x14ac:dyDescent="0.25">
      <c r="D40" s="1"/>
      <c r="E40" s="1"/>
      <c r="F40" s="1"/>
      <c r="L40" s="1"/>
    </row>
    <row r="41" spans="4:15" x14ac:dyDescent="0.25">
      <c r="D41" s="1"/>
      <c r="E41" s="1"/>
      <c r="F41" s="1"/>
      <c r="L41" s="1"/>
    </row>
    <row r="42" spans="4:15" x14ac:dyDescent="0.25">
      <c r="D42" s="1"/>
      <c r="E42" s="1"/>
      <c r="F42" s="1"/>
      <c r="L42" s="1"/>
    </row>
    <row r="43" spans="4:15" x14ac:dyDescent="0.25">
      <c r="D43" s="1"/>
      <c r="E43" s="1"/>
      <c r="F43" s="1"/>
      <c r="L43" s="1"/>
    </row>
    <row r="44" spans="4:15" x14ac:dyDescent="0.25">
      <c r="D44" s="1"/>
      <c r="E44" s="1"/>
      <c r="F44" s="1"/>
      <c r="L44" s="1"/>
    </row>
    <row r="45" spans="4:15" x14ac:dyDescent="0.25">
      <c r="D45" s="1"/>
      <c r="E45" s="1"/>
      <c r="F45" s="1"/>
      <c r="L45" s="1"/>
    </row>
    <row r="46" spans="4:15" x14ac:dyDescent="0.25">
      <c r="D46" s="1"/>
      <c r="E46" s="1"/>
      <c r="F46" s="1"/>
      <c r="L46" s="1"/>
    </row>
    <row r="47" spans="4:15" x14ac:dyDescent="0.25">
      <c r="D47" s="1"/>
      <c r="E47" s="1"/>
      <c r="F47" s="1"/>
      <c r="L47" s="1"/>
    </row>
    <row r="48" spans="4:15" x14ac:dyDescent="0.25">
      <c r="D48" s="1"/>
      <c r="E48" s="1"/>
      <c r="F48" s="1"/>
      <c r="L48" s="1"/>
    </row>
    <row r="49" spans="4:12" x14ac:dyDescent="0.25">
      <c r="D49" s="1"/>
      <c r="E49" s="1"/>
      <c r="F49" s="1"/>
      <c r="L49" s="1"/>
    </row>
    <row r="50" spans="4:12" x14ac:dyDescent="0.25">
      <c r="D50" s="1"/>
      <c r="E50" s="1"/>
      <c r="F50" s="1"/>
    </row>
    <row r="51" spans="4:12" x14ac:dyDescent="0.25">
      <c r="D51" s="1"/>
      <c r="E51" s="1"/>
      <c r="F51" s="1"/>
    </row>
    <row r="52" spans="4:12" x14ac:dyDescent="0.25">
      <c r="D52" s="1"/>
      <c r="E52" s="1"/>
      <c r="F52" s="1"/>
    </row>
    <row r="53" spans="4:12" x14ac:dyDescent="0.25">
      <c r="D53" s="1"/>
      <c r="E53" s="1"/>
      <c r="F53" s="1"/>
    </row>
    <row r="54" spans="4:12" x14ac:dyDescent="0.25">
      <c r="D54" s="1"/>
      <c r="E54" s="1"/>
      <c r="F54" s="1"/>
    </row>
    <row r="55" spans="4:12" x14ac:dyDescent="0.25">
      <c r="D55" s="1"/>
      <c r="E55" s="1"/>
      <c r="F55" s="1"/>
    </row>
    <row r="56" spans="4:12" x14ac:dyDescent="0.25">
      <c r="D56" s="1"/>
      <c r="E56" s="1"/>
      <c r="F56" s="1"/>
    </row>
    <row r="57" spans="4:12" x14ac:dyDescent="0.25">
      <c r="D57" s="1"/>
      <c r="E57" s="1"/>
      <c r="F57" s="1"/>
    </row>
    <row r="58" spans="4:12" x14ac:dyDescent="0.25">
      <c r="D58" s="1"/>
      <c r="E58" s="1"/>
      <c r="F58" s="1"/>
    </row>
    <row r="59" spans="4:12" x14ac:dyDescent="0.25">
      <c r="D59" s="1"/>
      <c r="E59" s="1"/>
      <c r="F59" s="1"/>
    </row>
    <row r="60" spans="4:12" ht="15.75" x14ac:dyDescent="0.25">
      <c r="D60" s="1"/>
      <c r="E60" s="1"/>
      <c r="F60" s="1"/>
      <c r="H60" s="38">
        <v>15831488</v>
      </c>
    </row>
    <row r="61" spans="4:12" ht="15.75" x14ac:dyDescent="0.25">
      <c r="D61" s="1"/>
      <c r="E61" s="1"/>
      <c r="F61" s="1"/>
      <c r="H61" s="38"/>
    </row>
    <row r="62" spans="4:12" ht="15.75" x14ac:dyDescent="0.25">
      <c r="D62" s="1"/>
      <c r="E62" s="1"/>
      <c r="F62" s="1"/>
      <c r="H62" s="38">
        <f>H60*30%</f>
        <v>4749446.3999999994</v>
      </c>
    </row>
    <row r="63" spans="4:12" ht="15.75" x14ac:dyDescent="0.25">
      <c r="D63" s="1"/>
      <c r="E63" s="1"/>
      <c r="F63" s="1"/>
      <c r="H63" s="38">
        <f>H60*5%</f>
        <v>791574.4</v>
      </c>
    </row>
    <row r="64" spans="4:12" ht="15.75" x14ac:dyDescent="0.25">
      <c r="H64" s="38"/>
    </row>
    <row r="65" spans="6:8" ht="15.75" x14ac:dyDescent="0.25">
      <c r="H65" s="38">
        <f>H60-H62-H63</f>
        <v>10290467.200000001</v>
      </c>
    </row>
    <row r="66" spans="6:8" ht="15.75" x14ac:dyDescent="0.25">
      <c r="H66" s="38"/>
    </row>
    <row r="67" spans="6:8" ht="15.75" x14ac:dyDescent="0.25">
      <c r="H67" s="38">
        <f>H65*13%</f>
        <v>1337760.7360000003</v>
      </c>
    </row>
    <row r="68" spans="6:8" ht="15.75" x14ac:dyDescent="0.25">
      <c r="F68" s="1"/>
      <c r="H68" s="38"/>
    </row>
    <row r="69" spans="6:8" ht="15.75" x14ac:dyDescent="0.25">
      <c r="F69" s="38">
        <v>17682622</v>
      </c>
      <c r="H69" s="38">
        <f>H67+H65</f>
        <v>11628227.936000001</v>
      </c>
    </row>
    <row r="70" spans="6:8" ht="15.75" x14ac:dyDescent="0.25">
      <c r="F70" s="38"/>
      <c r="H70" s="1"/>
    </row>
    <row r="71" spans="6:8" ht="15.75" x14ac:dyDescent="0.25">
      <c r="F71" s="38">
        <f>F69*30%</f>
        <v>5304786.5999999996</v>
      </c>
      <c r="H71" s="1">
        <f>H69*9%</f>
        <v>1046540.51424</v>
      </c>
    </row>
    <row r="72" spans="6:8" ht="15.75" x14ac:dyDescent="0.25">
      <c r="F72" s="38">
        <f>F69*5%</f>
        <v>884131.10000000009</v>
      </c>
      <c r="H72" s="1"/>
    </row>
    <row r="73" spans="6:8" ht="15.75" x14ac:dyDescent="0.25">
      <c r="F73" s="38"/>
      <c r="H73" s="1">
        <f>H67</f>
        <v>1337760.7360000003</v>
      </c>
    </row>
    <row r="74" spans="6:8" ht="15.75" x14ac:dyDescent="0.25">
      <c r="F74" s="38">
        <f>F69-F71-F72</f>
        <v>11493704.300000001</v>
      </c>
      <c r="H74" s="1"/>
    </row>
    <row r="75" spans="6:8" ht="15.75" x14ac:dyDescent="0.25">
      <c r="F75" s="38"/>
      <c r="H75" s="1">
        <f>H69-H71-H73</f>
        <v>9243926.6857600007</v>
      </c>
    </row>
    <row r="76" spans="6:8" ht="15.75" x14ac:dyDescent="0.25">
      <c r="F76" s="38">
        <f>F74*15%</f>
        <v>1724055.645</v>
      </c>
    </row>
    <row r="77" spans="6:8" ht="15.75" x14ac:dyDescent="0.25">
      <c r="F77" s="38"/>
    </row>
    <row r="78" spans="6:8" ht="15.75" x14ac:dyDescent="0.25">
      <c r="F78" s="38">
        <f>F76+F74</f>
        <v>13217759.945</v>
      </c>
    </row>
    <row r="79" spans="6:8" x14ac:dyDescent="0.25">
      <c r="F79" s="1"/>
    </row>
    <row r="80" spans="6:8" x14ac:dyDescent="0.25">
      <c r="F80" s="1">
        <f>F78*9%</f>
        <v>1189598.3950499999</v>
      </c>
    </row>
    <row r="81" spans="6:6" x14ac:dyDescent="0.25">
      <c r="F81" s="1"/>
    </row>
    <row r="82" spans="6:6" x14ac:dyDescent="0.25">
      <c r="F82" s="1">
        <v>1724056</v>
      </c>
    </row>
    <row r="83" spans="6:6" x14ac:dyDescent="0.25">
      <c r="F83" s="1"/>
    </row>
    <row r="84" spans="6:6" x14ac:dyDescent="0.25">
      <c r="F84" s="1">
        <f>F78-F80-F82</f>
        <v>10304105.54995</v>
      </c>
    </row>
  </sheetData>
  <mergeCells count="4">
    <mergeCell ref="A2:F2"/>
    <mergeCell ref="K2:L2"/>
    <mergeCell ref="K13:L13"/>
    <mergeCell ref="N2:O2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69493-E31E-48B0-B0D2-0E37CAC46895}">
  <dimension ref="A1"/>
  <sheetViews>
    <sheetView tabSelected="1" workbookViewId="0">
      <selection activeCell="N12" sqref="N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FC461-157D-46FD-8382-33188C6E4A46}">
  <dimension ref="A1:D52"/>
  <sheetViews>
    <sheetView workbookViewId="0">
      <selection activeCell="C8" sqref="C8"/>
    </sheetView>
  </sheetViews>
  <sheetFormatPr defaultRowHeight="15" x14ac:dyDescent="0.25"/>
  <cols>
    <col min="1" max="1" width="29.85546875" customWidth="1"/>
    <col min="2" max="2" width="7.7109375" customWidth="1"/>
    <col min="3" max="3" width="22.42578125" customWidth="1"/>
    <col min="4" max="4" width="4" customWidth="1"/>
  </cols>
  <sheetData>
    <row r="1" spans="1:4" ht="18.75" x14ac:dyDescent="0.3">
      <c r="A1" s="52" t="s">
        <v>28</v>
      </c>
      <c r="B1" s="53"/>
      <c r="C1" s="54"/>
      <c r="D1" s="33"/>
    </row>
    <row r="2" spans="1:4" ht="21" x14ac:dyDescent="0.25">
      <c r="A2" s="13" t="s">
        <v>0</v>
      </c>
      <c r="B2" s="10"/>
      <c r="C2" s="14">
        <v>55163506</v>
      </c>
      <c r="D2" s="11"/>
    </row>
    <row r="3" spans="1:4" ht="21" x14ac:dyDescent="0.25">
      <c r="A3" s="20" t="s">
        <v>3</v>
      </c>
      <c r="B3" s="21"/>
      <c r="C3" s="22">
        <f>F3</f>
        <v>0</v>
      </c>
      <c r="D3" s="24"/>
    </row>
    <row r="4" spans="1:4" x14ac:dyDescent="0.25">
      <c r="A4" s="16"/>
      <c r="B4" s="4"/>
      <c r="C4" s="17"/>
      <c r="D4" s="8"/>
    </row>
    <row r="5" spans="1:4" ht="21" x14ac:dyDescent="0.25">
      <c r="A5" s="15"/>
      <c r="B5" s="11"/>
      <c r="C5" s="14" t="s">
        <v>29</v>
      </c>
      <c r="D5" s="11"/>
    </row>
    <row r="6" spans="1:4" x14ac:dyDescent="0.25">
      <c r="A6" s="16"/>
      <c r="B6" s="4"/>
      <c r="C6" s="39"/>
      <c r="D6" s="8"/>
    </row>
    <row r="7" spans="1:4" ht="21" x14ac:dyDescent="0.25">
      <c r="A7" s="15" t="s">
        <v>17</v>
      </c>
      <c r="B7" s="32">
        <v>0.3</v>
      </c>
      <c r="C7" s="14">
        <f>C2*30%</f>
        <v>16549051.799999999</v>
      </c>
      <c r="D7" s="11"/>
    </row>
    <row r="8" spans="1:4" x14ac:dyDescent="0.25">
      <c r="A8" s="16"/>
      <c r="B8" s="8"/>
      <c r="C8" s="17"/>
      <c r="D8" s="8"/>
    </row>
    <row r="9" spans="1:4" ht="21" x14ac:dyDescent="0.25">
      <c r="A9" s="15" t="s">
        <v>5</v>
      </c>
      <c r="B9" s="11"/>
      <c r="C9" s="14" t="e">
        <f>C5-C7</f>
        <v>#VALUE!</v>
      </c>
      <c r="D9" s="11"/>
    </row>
    <row r="10" spans="1:4" x14ac:dyDescent="0.25">
      <c r="A10" s="16"/>
      <c r="B10" s="8"/>
      <c r="C10" s="17"/>
      <c r="D10" s="8"/>
    </row>
    <row r="11" spans="1:4" ht="21" x14ac:dyDescent="0.25">
      <c r="A11" s="15" t="s">
        <v>27</v>
      </c>
      <c r="B11" s="12">
        <v>0.3</v>
      </c>
      <c r="C11" s="19" t="e">
        <f>C9*30%</f>
        <v>#VALUE!</v>
      </c>
      <c r="D11" s="36"/>
    </row>
    <row r="12" spans="1:4" ht="21" x14ac:dyDescent="0.25">
      <c r="A12" s="15" t="s">
        <v>18</v>
      </c>
      <c r="B12" s="12">
        <v>0.05</v>
      </c>
      <c r="C12" s="19" t="e">
        <f>C9*5%</f>
        <v>#VALUE!</v>
      </c>
      <c r="D12" s="36"/>
    </row>
    <row r="13" spans="1:4" ht="18.75" x14ac:dyDescent="0.25">
      <c r="A13" s="34" t="s">
        <v>19</v>
      </c>
      <c r="B13" s="4"/>
      <c r="C13" s="30" t="e">
        <f>C9-C11-C12</f>
        <v>#VALUE!</v>
      </c>
      <c r="D13" s="37"/>
    </row>
    <row r="14" spans="1:4" x14ac:dyDescent="0.25">
      <c r="A14" s="16"/>
      <c r="B14" s="4"/>
      <c r="C14" s="17"/>
      <c r="D14" s="8"/>
    </row>
    <row r="15" spans="1:4" ht="18.75" x14ac:dyDescent="0.25">
      <c r="A15" s="34" t="s">
        <v>22</v>
      </c>
      <c r="B15" s="4"/>
      <c r="C15" s="30"/>
      <c r="D15" s="37"/>
    </row>
    <row r="16" spans="1:4" ht="10.5" customHeight="1" x14ac:dyDescent="0.25">
      <c r="A16" s="34"/>
      <c r="B16" s="10"/>
      <c r="C16" s="19"/>
      <c r="D16" s="36"/>
    </row>
    <row r="17" spans="1:4" ht="18.75" x14ac:dyDescent="0.25">
      <c r="A17" s="34" t="s">
        <v>20</v>
      </c>
      <c r="B17" s="4"/>
      <c r="C17" s="30" t="e">
        <f>C13-C15</f>
        <v>#VALUE!</v>
      </c>
      <c r="D17" s="37"/>
    </row>
    <row r="18" spans="1:4" ht="18.75" x14ac:dyDescent="0.25">
      <c r="A18" s="34"/>
      <c r="B18" s="4"/>
      <c r="C18" s="19"/>
      <c r="D18" s="36"/>
    </row>
    <row r="19" spans="1:4" ht="18.75" x14ac:dyDescent="0.3">
      <c r="A19" s="35"/>
      <c r="C19" s="1"/>
      <c r="D19" s="1"/>
    </row>
    <row r="20" spans="1:4" x14ac:dyDescent="0.25">
      <c r="C20" s="1"/>
      <c r="D20" s="1"/>
    </row>
    <row r="21" spans="1:4" x14ac:dyDescent="0.25">
      <c r="C21" s="1"/>
      <c r="D21" s="1"/>
    </row>
    <row r="22" spans="1:4" x14ac:dyDescent="0.25">
      <c r="C22" s="1"/>
      <c r="D22" s="1"/>
    </row>
    <row r="23" spans="1:4" x14ac:dyDescent="0.25">
      <c r="C23" s="1"/>
      <c r="D23" s="1"/>
    </row>
    <row r="24" spans="1:4" x14ac:dyDescent="0.25">
      <c r="C24" s="1"/>
      <c r="D24" s="1"/>
    </row>
    <row r="25" spans="1:4" x14ac:dyDescent="0.25">
      <c r="C25" s="1"/>
      <c r="D25" s="1"/>
    </row>
    <row r="26" spans="1:4" x14ac:dyDescent="0.25">
      <c r="C26" s="1"/>
      <c r="D26" s="1"/>
    </row>
    <row r="27" spans="1:4" x14ac:dyDescent="0.25">
      <c r="C27" s="1"/>
      <c r="D27" s="1"/>
    </row>
    <row r="28" spans="1:4" x14ac:dyDescent="0.25">
      <c r="C28" s="1"/>
      <c r="D28" s="1"/>
    </row>
    <row r="29" spans="1:4" x14ac:dyDescent="0.25">
      <c r="C29" s="1"/>
      <c r="D29" s="1"/>
    </row>
    <row r="30" spans="1:4" x14ac:dyDescent="0.25">
      <c r="C30" s="1"/>
      <c r="D30" s="1"/>
    </row>
    <row r="31" spans="1:4" x14ac:dyDescent="0.25">
      <c r="C31" s="1"/>
      <c r="D31" s="1"/>
    </row>
    <row r="32" spans="1:4" x14ac:dyDescent="0.25">
      <c r="C32" s="1"/>
      <c r="D32" s="1"/>
    </row>
    <row r="33" spans="3:4" x14ac:dyDescent="0.25">
      <c r="C33" s="1"/>
      <c r="D33" s="1"/>
    </row>
    <row r="34" spans="3:4" x14ac:dyDescent="0.25">
      <c r="C34" s="1"/>
      <c r="D34" s="1"/>
    </row>
    <row r="35" spans="3:4" x14ac:dyDescent="0.25">
      <c r="C35" s="1"/>
      <c r="D35" s="1"/>
    </row>
    <row r="36" spans="3:4" x14ac:dyDescent="0.25">
      <c r="C36" s="1"/>
      <c r="D36" s="1"/>
    </row>
    <row r="37" spans="3:4" x14ac:dyDescent="0.25">
      <c r="C37" s="1"/>
      <c r="D37" s="1"/>
    </row>
    <row r="38" spans="3:4" x14ac:dyDescent="0.25">
      <c r="C38" s="1"/>
      <c r="D38" s="1"/>
    </row>
    <row r="39" spans="3:4" x14ac:dyDescent="0.25">
      <c r="C39" s="1"/>
      <c r="D39" s="1"/>
    </row>
    <row r="40" spans="3:4" x14ac:dyDescent="0.25">
      <c r="C40" s="1"/>
      <c r="D40" s="1"/>
    </row>
    <row r="41" spans="3:4" x14ac:dyDescent="0.25">
      <c r="C41" s="1"/>
      <c r="D41" s="1"/>
    </row>
    <row r="42" spans="3:4" x14ac:dyDescent="0.25">
      <c r="C42" s="1"/>
      <c r="D42" s="1"/>
    </row>
    <row r="43" spans="3:4" x14ac:dyDescent="0.25">
      <c r="C43" s="1"/>
      <c r="D43" s="1"/>
    </row>
    <row r="44" spans="3:4" x14ac:dyDescent="0.25">
      <c r="C44" s="1"/>
      <c r="D44" s="1"/>
    </row>
    <row r="45" spans="3:4" x14ac:dyDescent="0.25">
      <c r="C45" s="1"/>
      <c r="D45" s="1"/>
    </row>
    <row r="46" spans="3:4" x14ac:dyDescent="0.25">
      <c r="C46" s="1"/>
      <c r="D46" s="1"/>
    </row>
    <row r="47" spans="3:4" x14ac:dyDescent="0.25">
      <c r="C47" s="1"/>
      <c r="D47" s="1"/>
    </row>
    <row r="48" spans="3:4" x14ac:dyDescent="0.25">
      <c r="C48" s="1"/>
      <c r="D48" s="1"/>
    </row>
    <row r="49" spans="3:4" x14ac:dyDescent="0.25">
      <c r="C49" s="1"/>
      <c r="D49" s="1"/>
    </row>
    <row r="50" spans="3:4" x14ac:dyDescent="0.25">
      <c r="C50" s="1"/>
      <c r="D50" s="1"/>
    </row>
    <row r="51" spans="3:4" x14ac:dyDescent="0.25">
      <c r="C51" s="1"/>
      <c r="D51" s="1"/>
    </row>
    <row r="52" spans="3:4" x14ac:dyDescent="0.25">
      <c r="C52" s="1"/>
      <c r="D52" s="1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IPC 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2023-10-26T11:59:15Z</cp:lastPrinted>
  <dcterms:created xsi:type="dcterms:W3CDTF">2015-06-05T18:17:20Z</dcterms:created>
  <dcterms:modified xsi:type="dcterms:W3CDTF">2025-05-30T06:09:10Z</dcterms:modified>
</cp:coreProperties>
</file>